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896" activeTab="1"/>
  </bookViews>
  <sheets>
    <sheet name="Cabin Cooling Load" sheetId="1" r:id="rId1"/>
    <sheet name="Cabin Heating Load" sheetId="2" r:id="rId2"/>
    <sheet name="Heat Load_Repeat_Denso" sheetId="3" state="hidden" r:id="rId3"/>
  </sheets>
  <definedNames>
    <definedName name="Excel_BuiltIn_Print_Area_3">#REF!</definedName>
    <definedName name="Excel_BuiltIn_Print_Area_4">#REF!</definedName>
    <definedName name="_xlnm.Print_Area" localSheetId="0">'Cabin Cooling Load'!$B$1:$H$29</definedName>
    <definedName name="_xlnm.Print_Area" localSheetId="1">'Cabin Heating Load'!$B$1:$H$29</definedName>
  </definedNames>
  <calcPr fullCalcOnLoad="1"/>
</workbook>
</file>

<file path=xl/sharedStrings.xml><?xml version="1.0" encoding="utf-8"?>
<sst xmlns="http://schemas.openxmlformats.org/spreadsheetml/2006/main" count="296" uniqueCount="195">
  <si>
    <t>Vehicle Name</t>
  </si>
  <si>
    <t>Design Conditions</t>
  </si>
  <si>
    <t>Temp °C</t>
  </si>
  <si>
    <t>RH %</t>
  </si>
  <si>
    <t>Customer Name</t>
  </si>
  <si>
    <t>Ambient</t>
  </si>
  <si>
    <t>Seating Capacity</t>
  </si>
  <si>
    <t>Cabin</t>
  </si>
  <si>
    <t>Solar Radiation (W)</t>
  </si>
  <si>
    <t>Cabin Wall Details</t>
  </si>
  <si>
    <t>Panel</t>
  </si>
  <si>
    <t>Thickness (mm)</t>
  </si>
  <si>
    <t>Conductivity (W/m K)</t>
  </si>
  <si>
    <t>Insulation, mm</t>
  </si>
  <si>
    <r>
      <t>Area (m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</si>
  <si>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Roof</t>
  </si>
  <si>
    <t>Side</t>
  </si>
  <si>
    <t>Front</t>
  </si>
  <si>
    <t>Rear</t>
  </si>
  <si>
    <t>Floor</t>
  </si>
  <si>
    <t>Cabin Glass Details</t>
  </si>
  <si>
    <t xml:space="preserve"> Glass</t>
  </si>
  <si>
    <t xml:space="preserve">Transmitivity </t>
  </si>
  <si>
    <t>Absorbtivity</t>
  </si>
  <si>
    <t>Incidence,°</t>
  </si>
  <si>
    <t>Front Glass</t>
  </si>
  <si>
    <t>Rear Glass</t>
  </si>
  <si>
    <t>Side Glass</t>
  </si>
  <si>
    <t>Total  (W)</t>
  </si>
  <si>
    <t>No. of Passengers</t>
  </si>
  <si>
    <t xml:space="preserve">Blower Wattage (W) </t>
  </si>
  <si>
    <t>No. of seated Passengers</t>
  </si>
  <si>
    <t>N o. of standing Passengers</t>
  </si>
  <si>
    <t>Heat load per standing Passenger, KW</t>
  </si>
  <si>
    <t>Heat load per seated passenger, KW</t>
  </si>
  <si>
    <t>Heat load of seated passengers, KW</t>
  </si>
  <si>
    <t>Heat load of standing passengers, KW</t>
  </si>
  <si>
    <t>Total passenger heat load, KW</t>
  </si>
  <si>
    <t>Lighting Load, W</t>
  </si>
  <si>
    <t xml:space="preserve">Total </t>
  </si>
  <si>
    <t>Heat load due to door opening &amp; closing (Q5)</t>
  </si>
  <si>
    <t>Latent Heat of water Vapour, J/kg</t>
  </si>
  <si>
    <t xml:space="preserve">Humid specific heat of air, kJ/kg </t>
  </si>
  <si>
    <t>Out air specific humidity, kg/kg of d.a.</t>
  </si>
  <si>
    <t>Specific humidity  at cabin, kg/kg of d.a.</t>
  </si>
  <si>
    <r>
      <t>Air Density (Assumed), kg/m</t>
    </r>
    <r>
      <rPr>
        <vertAlign val="superscript"/>
        <sz val="12"/>
        <rFont val="Arial"/>
        <family val="2"/>
      </rPr>
      <t>3</t>
    </r>
  </si>
  <si>
    <t>Ventilation air per person,  m3/h</t>
  </si>
  <si>
    <t>No. of door openings per hour</t>
  </si>
  <si>
    <t xml:space="preserve">Total Ventilation air , m3/h </t>
  </si>
  <si>
    <t xml:space="preserve">Total Ventilation air per opening, m3/h </t>
  </si>
  <si>
    <t>Sensible heat of ventilation, W</t>
  </si>
  <si>
    <t xml:space="preserve">Total Ventilation air, m3/h </t>
  </si>
  <si>
    <t>Latent heat of ventilation, W</t>
  </si>
  <si>
    <t>Design Objective determination, KW</t>
  </si>
  <si>
    <t>Total Heat Load, W</t>
  </si>
  <si>
    <t>Design Objective, KW</t>
  </si>
  <si>
    <t>Total Heat Load, KW</t>
  </si>
  <si>
    <t>Factor of Safety, %</t>
  </si>
  <si>
    <t>Factor of Safety,KW</t>
  </si>
  <si>
    <t>Overall Heat Load , KW</t>
  </si>
  <si>
    <t>Incident Angle</t>
  </si>
  <si>
    <t>a</t>
  </si>
  <si>
    <t>Delta (i)</t>
  </si>
  <si>
    <t>Lambda (i)</t>
  </si>
  <si>
    <t>Alpha (i)</t>
  </si>
  <si>
    <t>Neglected</t>
  </si>
  <si>
    <t>K (i)</t>
  </si>
  <si>
    <t>Delta (insulation)</t>
  </si>
  <si>
    <t>Lambda (insulation)</t>
  </si>
  <si>
    <t>For Glasses only</t>
  </si>
  <si>
    <t xml:space="preserve">       {At the time of white on plate a=0.47</t>
  </si>
  <si>
    <t xml:space="preserve">        At the time of black on plate a=0.89}</t>
  </si>
  <si>
    <t>At the time of calculation generally the color of the body is taken as black.</t>
  </si>
  <si>
    <t>T (r1)</t>
  </si>
  <si>
    <t>T (0)</t>
  </si>
  <si>
    <t>Alpha (0)</t>
  </si>
  <si>
    <t>T ®</t>
  </si>
  <si>
    <t>K</t>
  </si>
  <si>
    <t>({T (r1) +273}/100)^4</t>
  </si>
  <si>
    <t>({T (o) +273}/100)^4</t>
  </si>
  <si>
    <t>K(i)</t>
  </si>
  <si>
    <t>RHS</t>
  </si>
  <si>
    <t>LHS</t>
  </si>
  <si>
    <t>F (i)</t>
  </si>
  <si>
    <t>i=1, Roof</t>
  </si>
  <si>
    <t>i=2, Side wall</t>
  </si>
  <si>
    <t xml:space="preserve">                 </t>
  </si>
  <si>
    <t xml:space="preserve">Qf2 (side wall)= = Qf1*0.28 W/m2 </t>
  </si>
  <si>
    <r>
      <t>D</t>
    </r>
    <r>
      <rPr>
        <b/>
        <sz val="12"/>
        <rFont val="Arial"/>
        <family val="2"/>
      </rPr>
      <t xml:space="preserve">t = Temperature difference 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>C.</t>
    </r>
  </si>
  <si>
    <r>
      <t>Qfi = Solar radiation W/m</t>
    </r>
    <r>
      <rPr>
        <b/>
        <vertAlign val="superscript"/>
        <sz val="12"/>
        <rFont val="Arial"/>
        <family val="2"/>
      </rPr>
      <t xml:space="preserve">2 </t>
    </r>
  </si>
  <si>
    <r>
      <t>t</t>
    </r>
    <r>
      <rPr>
        <b/>
        <sz val="12"/>
        <rFont val="Arial"/>
        <family val="2"/>
      </rPr>
      <t xml:space="preserve"> = Transmittance of glass. </t>
    </r>
  </si>
  <si>
    <t>Q (fi)</t>
  </si>
  <si>
    <t>HT Area</t>
  </si>
  <si>
    <t>HT coeff.</t>
  </si>
  <si>
    <t>Surf. Temp.</t>
  </si>
  <si>
    <t>Ambient Temp</t>
  </si>
  <si>
    <t>Thermal Cond., Insul.</t>
  </si>
  <si>
    <t>Thickness, insul.</t>
  </si>
  <si>
    <t>Mat., thickness</t>
  </si>
  <si>
    <t>Mat., cond.</t>
  </si>
  <si>
    <t>Gamma (a)</t>
  </si>
  <si>
    <t>K (i) Thermal conductivity Calculation</t>
  </si>
  <si>
    <t>Cabin Tempr.</t>
  </si>
  <si>
    <t>Air layer HTR</t>
  </si>
  <si>
    <t>Vehicle IS HTC</t>
  </si>
  <si>
    <t>Vehicle OS HTC</t>
  </si>
  <si>
    <t>Heat Penetration from</t>
  </si>
  <si>
    <t>i=3, Front</t>
  </si>
  <si>
    <t>i=4, Rear  wall</t>
  </si>
  <si>
    <t>i=5, Floor</t>
  </si>
  <si>
    <t>i=2, Rear Glass</t>
  </si>
  <si>
    <t>Q (1-i), Heat Load</t>
  </si>
  <si>
    <t>Solar Radiation @ Angle</t>
  </si>
  <si>
    <t>Theta (i)_ Angle between Perpendicular line and Incident normal Radiation</t>
  </si>
  <si>
    <t xml:space="preserve">Theta </t>
  </si>
  <si>
    <t>i=3, Front wall</t>
  </si>
  <si>
    <t>i=4. Rear wall</t>
  </si>
  <si>
    <t>i=5. Floor</t>
  </si>
  <si>
    <t>i=6. Front glass</t>
  </si>
  <si>
    <t>i=7. Rear glass</t>
  </si>
  <si>
    <t>i=6. Side glass</t>
  </si>
  <si>
    <t xml:space="preserve">t = Transmission ratio </t>
  </si>
  <si>
    <t>Tg = Glass surface temperature °C.</t>
  </si>
  <si>
    <t>NA</t>
  </si>
  <si>
    <t>T (g)</t>
  </si>
  <si>
    <t>({T (g) +273}/100)^4</t>
  </si>
  <si>
    <t>Q (1-fi), Heat Load</t>
  </si>
  <si>
    <t>i=1, Front Glass</t>
  </si>
  <si>
    <t>i=3, Side Glass</t>
  </si>
  <si>
    <t>KW</t>
  </si>
  <si>
    <t>ab= .75 has been not multiplied so as to match with results</t>
  </si>
  <si>
    <t>W</t>
  </si>
  <si>
    <t>T (e)</t>
  </si>
  <si>
    <t>T (d)</t>
  </si>
  <si>
    <t>T®, T(g)  Logic</t>
  </si>
  <si>
    <t>RHS= LHS</t>
  </si>
  <si>
    <t>Value not Matching Due to T(d)= 65 instead og 78.7</t>
  </si>
  <si>
    <t>Heat Load Calculation done by Sachin Singhal</t>
  </si>
  <si>
    <t>For Floor only</t>
  </si>
  <si>
    <t>For walls (side, front, rear, back, Top)</t>
  </si>
  <si>
    <t>For calculating Heat Tran. Coeff. (Ki)_ For all Vehicle areas</t>
  </si>
  <si>
    <t>Gamma (a) Can be ingnored in Ki calculation</t>
  </si>
  <si>
    <t xml:space="preserve">    =Outer temperature + (50 – 0.4V)    …………..Empirical formula.</t>
  </si>
  <si>
    <t xml:space="preserve">        [V: Speed/Velocity (km/h)]</t>
  </si>
  <si>
    <t>Td= Te- 10</t>
  </si>
  <si>
    <t>Empirical formula</t>
  </si>
  <si>
    <t>(Test Formula Valid upto speed of 60 KMPH)</t>
  </si>
  <si>
    <r>
      <t>T</t>
    </r>
    <r>
      <rPr>
        <b/>
        <vertAlign val="subscript"/>
        <sz val="12"/>
        <rFont val="Arial"/>
        <family val="2"/>
      </rPr>
      <t xml:space="preserve">r1 </t>
    </r>
    <r>
      <rPr>
        <b/>
        <sz val="12"/>
        <rFont val="Arial"/>
        <family val="2"/>
      </rPr>
      <t xml:space="preserve">= Outside roof surface temp. 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>C</t>
    </r>
  </si>
  <si>
    <r>
      <t>d</t>
    </r>
    <r>
      <rPr>
        <b/>
        <sz val="12"/>
        <rFont val="Arial"/>
        <family val="2"/>
      </rPr>
      <t>i = Material thickness  m,</t>
    </r>
  </si>
  <si>
    <r>
      <t>l</t>
    </r>
    <r>
      <rPr>
        <b/>
        <sz val="12"/>
        <rFont val="Arial"/>
        <family val="2"/>
      </rPr>
      <t>i =Thermal conductivity W/m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>C</t>
    </r>
  </si>
  <si>
    <r>
      <t>a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 xml:space="preserve"> = Vehicle internal surface heat transmission coefficient W/m</t>
    </r>
    <r>
      <rPr>
        <b/>
        <vertAlign val="superscript"/>
        <sz val="12"/>
        <rFont val="Arial"/>
        <family val="2"/>
      </rPr>
      <t>2o</t>
    </r>
    <r>
      <rPr>
        <b/>
        <sz val="12"/>
        <rFont val="Arial"/>
        <family val="2"/>
      </rPr>
      <t>C</t>
    </r>
  </si>
  <si>
    <r>
      <t>a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= Vehicle outer surface heat transmission coefficient W/m</t>
    </r>
    <r>
      <rPr>
        <b/>
        <vertAlign val="superscript"/>
        <sz val="12"/>
        <rFont val="Arial"/>
        <family val="2"/>
      </rPr>
      <t>2o</t>
    </r>
    <r>
      <rPr>
        <b/>
        <sz val="12"/>
        <rFont val="Arial"/>
        <family val="2"/>
      </rPr>
      <t>C</t>
    </r>
  </si>
  <si>
    <r>
      <t>g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= Air layer heat transfer resistance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</t>
    </r>
    <r>
      <rPr>
        <b/>
        <sz val="12"/>
        <rFont val="Symbol"/>
        <family val="1"/>
      </rPr>
      <t>°</t>
    </r>
    <r>
      <rPr>
        <b/>
        <sz val="12"/>
        <rFont val="Arial"/>
        <family val="2"/>
      </rPr>
      <t>C/W.</t>
    </r>
  </si>
  <si>
    <r>
      <t>ki  = Heat transfer coefficient W/m</t>
    </r>
    <r>
      <rPr>
        <b/>
        <vertAlign val="superscript"/>
        <sz val="12"/>
        <rFont val="Arial"/>
        <family val="2"/>
      </rPr>
      <t>2o</t>
    </r>
    <r>
      <rPr>
        <b/>
        <sz val="12"/>
        <rFont val="Arial"/>
        <family val="2"/>
      </rPr>
      <t>C.</t>
    </r>
  </si>
  <si>
    <r>
      <t>Fi  = Heat transmitted area,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.</t>
    </r>
  </si>
  <si>
    <t>ab = Absorption ratio of transmitted solar radiation.= 0.75</t>
  </si>
  <si>
    <t>Heat T. C.</t>
  </si>
  <si>
    <t>Ordinary plate glass, t = 0.86,                                   Heat absorbing glass, t = 0.62</t>
  </si>
  <si>
    <r>
      <t>T</t>
    </r>
    <r>
      <rPr>
        <b/>
        <vertAlign val="subscript"/>
        <sz val="12"/>
        <rFont val="Arial"/>
        <family val="2"/>
      </rPr>
      <t xml:space="preserve">e </t>
    </r>
    <r>
      <rPr>
        <b/>
        <sz val="12"/>
        <rFont val="Arial"/>
        <family val="2"/>
      </rPr>
      <t xml:space="preserve">= Engine room temperature </t>
    </r>
    <r>
      <rPr>
        <b/>
        <sz val="12"/>
        <rFont val="Symbol"/>
        <family val="1"/>
      </rPr>
      <t>°</t>
    </r>
    <r>
      <rPr>
        <b/>
        <sz val="12"/>
        <rFont val="Arial"/>
        <family val="2"/>
      </rPr>
      <t>C.</t>
    </r>
  </si>
  <si>
    <t>Qf1= Solar radiation W/m2=1160 W/m2</t>
  </si>
  <si>
    <t>K = Radiation coefficient = 4.49</t>
  </si>
  <si>
    <t xml:space="preserve">a0= Surface transmission coefficient, W/m2 °C </t>
  </si>
  <si>
    <t>T0= Outside temperature °C.</t>
  </si>
  <si>
    <t>a = Solar energy absorption ratio</t>
  </si>
  <si>
    <t>Definitions of various parameters/Constants</t>
  </si>
  <si>
    <t>Heat penetration through car walls (Q1)</t>
  </si>
  <si>
    <t>Total Heat Load through walls of car</t>
  </si>
  <si>
    <t xml:space="preserve">Heat penetration through air leakage (Q2) </t>
  </si>
  <si>
    <t>Heat generated by passengers within the cabin (Q4)</t>
  </si>
  <si>
    <t>Design Objective             determination, KW</t>
  </si>
  <si>
    <t>Heat load due to door       opening &amp; closing (Q5)</t>
  </si>
  <si>
    <t xml:space="preserve">Heat generated by                                            blower motor (Q3) </t>
  </si>
  <si>
    <t>Calculation for          Q2, Q3, Q4 &amp; Q5</t>
  </si>
  <si>
    <t>2. Heat ingression due to air leakage (Q2):</t>
  </si>
  <si>
    <t>Q2 is given by the following formula:</t>
  </si>
  <si>
    <t xml:space="preserve">                   Outer air specific volume</t>
  </si>
  <si>
    <t>(V = Velocity of vehicle in Km/hr)</t>
  </si>
  <si>
    <t>At fresh air mode, the air entering from outside is to be taken as leaked amount.</t>
  </si>
  <si>
    <t>The humidity inside the chamber is considered to be fixed at a value of 35%.</t>
  </si>
  <si>
    <t>Heat ingression due to air leakage (Q2):</t>
  </si>
  <si>
    <t>where, Amount of air leaked = ½ * V   m3/hr.</t>
  </si>
  <si>
    <t xml:space="preserve">            Q2 = Amount of leaked air * (outer enthalpy – inner enthalpy) (in W)</t>
  </si>
  <si>
    <t>Hatchback</t>
  </si>
  <si>
    <t>To be filled by the team</t>
  </si>
  <si>
    <t xml:space="preserve">            Heat Load Calculations  @Average Running Condition (40 Km/hr)</t>
  </si>
  <si>
    <t>XYZ Vehicle</t>
  </si>
  <si>
    <t>Passenger Load, W (Q2)</t>
  </si>
  <si>
    <t>Equipment Load, W (Q3)</t>
  </si>
  <si>
    <t>Heat load due to ventilation air (Q4)</t>
  </si>
  <si>
    <t>Heat Load Calculation</t>
  </si>
  <si>
    <t>Heat Load Transfer through Body Panels of the Vehicle, W (Q1)</t>
  </si>
  <si>
    <t>Factor of Safety, KW</t>
  </si>
  <si>
    <t>Refrence Value (Not to be Filled)</t>
  </si>
  <si>
    <t>Cabin Heating Load, KW</t>
  </si>
  <si>
    <t>Cabin Cooling Load, KW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</si>
</sst>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63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vertAlign val="superscript"/>
      <sz val="12"/>
      <name val="Arial"/>
      <family val="2"/>
    </font>
    <font>
      <sz val="12"/>
      <color indexed="12"/>
      <name val="Arial"/>
      <family val="2"/>
    </font>
    <font>
      <sz val="18"/>
      <color indexed="12"/>
      <name val="Arial"/>
      <family val="2"/>
    </font>
    <font>
      <sz val="16"/>
      <color indexed="12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Symbol"/>
      <family val="1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vertAlign val="subscript"/>
      <sz val="12"/>
      <name val="Arial"/>
      <family val="2"/>
    </font>
    <font>
      <b/>
      <sz val="13"/>
      <color indexed="10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2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>
      <alignment/>
      <protection/>
    </xf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2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13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6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1" xfId="0" applyFill="1" applyBorder="1" applyAlignment="1">
      <alignment horizontal="left"/>
    </xf>
    <xf numFmtId="0" fontId="0" fillId="36" borderId="12" xfId="0" applyFill="1" applyBorder="1" applyAlignment="1">
      <alignment horizontal="left"/>
    </xf>
    <xf numFmtId="0" fontId="22" fillId="37" borderId="15" xfId="0" applyFont="1" applyFill="1" applyBorder="1" applyAlignment="1">
      <alignment/>
    </xf>
    <xf numFmtId="0" fontId="5" fillId="37" borderId="16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6" borderId="17" xfId="0" applyFill="1" applyBorder="1" applyAlignment="1">
      <alignment horizontal="left"/>
    </xf>
    <xf numFmtId="0" fontId="0" fillId="36" borderId="18" xfId="0" applyFill="1" applyBorder="1" applyAlignment="1">
      <alignment horizontal="left"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1" fillId="37" borderId="11" xfId="0" applyFont="1" applyFill="1" applyBorder="1" applyAlignment="1">
      <alignment horizontal="center"/>
    </xf>
    <xf numFmtId="0" fontId="16" fillId="37" borderId="12" xfId="0" applyFont="1" applyFill="1" applyBorder="1" applyAlignment="1">
      <alignment horizontal="center"/>
    </xf>
    <xf numFmtId="0" fontId="19" fillId="37" borderId="13" xfId="0" applyFont="1" applyFill="1" applyBorder="1" applyAlignment="1">
      <alignment horizontal="center"/>
    </xf>
    <xf numFmtId="0" fontId="19" fillId="37" borderId="14" xfId="0" applyFont="1" applyFill="1" applyBorder="1" applyAlignment="1">
      <alignment horizontal="center"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8" borderId="0" xfId="0" applyFill="1" applyAlignment="1">
      <alignment/>
    </xf>
    <xf numFmtId="0" fontId="16" fillId="38" borderId="0" xfId="0" applyFont="1" applyFill="1" applyBorder="1" applyAlignment="1">
      <alignment horizontal="center" vertical="center" wrapText="1"/>
    </xf>
    <xf numFmtId="0" fontId="0" fillId="38" borderId="26" xfId="0" applyFill="1" applyBorder="1" applyAlignment="1">
      <alignment/>
    </xf>
    <xf numFmtId="0" fontId="0" fillId="38" borderId="0" xfId="0" applyFill="1" applyBorder="1" applyAlignment="1">
      <alignment/>
    </xf>
    <xf numFmtId="0" fontId="11" fillId="38" borderId="0" xfId="0" applyFont="1" applyFill="1" applyBorder="1" applyAlignment="1">
      <alignment/>
    </xf>
    <xf numFmtId="0" fontId="12" fillId="38" borderId="0" xfId="0" applyFont="1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24" xfId="0" applyFill="1" applyBorder="1" applyAlignment="1">
      <alignment/>
    </xf>
    <xf numFmtId="0" fontId="16" fillId="37" borderId="26" xfId="0" applyFont="1" applyFill="1" applyBorder="1" applyAlignment="1">
      <alignment/>
    </xf>
    <xf numFmtId="0" fontId="16" fillId="34" borderId="2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35" borderId="29" xfId="0" applyFill="1" applyBorder="1" applyAlignment="1">
      <alignment/>
    </xf>
    <xf numFmtId="0" fontId="0" fillId="35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4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13" fillId="0" borderId="30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12" fillId="0" borderId="30" xfId="0" applyFont="1" applyBorder="1" applyAlignment="1">
      <alignment horizontal="left"/>
    </xf>
    <xf numFmtId="0" fontId="0" fillId="35" borderId="20" xfId="0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4" borderId="12" xfId="0" applyFont="1" applyFill="1" applyBorder="1" applyAlignment="1">
      <alignment/>
    </xf>
    <xf numFmtId="0" fontId="16" fillId="38" borderId="0" xfId="0" applyFont="1" applyFill="1" applyBorder="1" applyAlignment="1">
      <alignment/>
    </xf>
    <xf numFmtId="0" fontId="15" fillId="38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/>
    </xf>
    <xf numFmtId="0" fontId="16" fillId="37" borderId="0" xfId="0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0" xfId="0" applyFill="1" applyBorder="1" applyAlignment="1">
      <alignment/>
    </xf>
    <xf numFmtId="0" fontId="18" fillId="37" borderId="26" xfId="0" applyFont="1" applyFill="1" applyBorder="1" applyAlignment="1">
      <alignment/>
    </xf>
    <xf numFmtId="0" fontId="21" fillId="37" borderId="0" xfId="0" applyFont="1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24" xfId="0" applyFill="1" applyBorder="1" applyAlignment="1">
      <alignment/>
    </xf>
    <xf numFmtId="0" fontId="1" fillId="37" borderId="24" xfId="0" applyFont="1" applyFill="1" applyBorder="1" applyAlignment="1">
      <alignment/>
    </xf>
    <xf numFmtId="0" fontId="20" fillId="37" borderId="0" xfId="0" applyFont="1" applyFill="1" applyBorder="1" applyAlignment="1">
      <alignment/>
    </xf>
    <xf numFmtId="0" fontId="14" fillId="37" borderId="23" xfId="0" applyFont="1" applyFill="1" applyBorder="1" applyAlignment="1">
      <alignment/>
    </xf>
    <xf numFmtId="0" fontId="24" fillId="37" borderId="2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16" fillId="35" borderId="31" xfId="0" applyFont="1" applyFill="1" applyBorder="1" applyAlignment="1">
      <alignment/>
    </xf>
    <xf numFmtId="0" fontId="16" fillId="35" borderId="15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Fill="1" applyAlignment="1">
      <alignment wrapText="1"/>
    </xf>
    <xf numFmtId="2" fontId="3" fillId="39" borderId="10" xfId="0" applyNumberFormat="1" applyFont="1" applyFill="1" applyBorder="1" applyAlignment="1">
      <alignment horizontal="center" vertical="center" wrapText="1"/>
    </xf>
    <xf numFmtId="172" fontId="5" fillId="0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38" borderId="0" xfId="0" applyFont="1" applyFill="1" applyBorder="1" applyAlignment="1">
      <alignment horizontal="left"/>
    </xf>
    <xf numFmtId="0" fontId="16" fillId="38" borderId="0" xfId="0" applyFont="1" applyFill="1" applyBorder="1" applyAlignment="1">
      <alignment horizontal="left"/>
    </xf>
    <xf numFmtId="172" fontId="5" fillId="40" borderId="10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2" fontId="5" fillId="41" borderId="10" xfId="0" applyNumberFormat="1" applyFont="1" applyFill="1" applyBorder="1" applyAlignment="1">
      <alignment horizontal="center" vertical="center" wrapText="1"/>
    </xf>
    <xf numFmtId="2" fontId="3" fillId="42" borderId="10" xfId="0" applyNumberFormat="1" applyFont="1" applyFill="1" applyBorder="1" applyAlignment="1">
      <alignment horizontal="center" vertical="center" wrapText="1"/>
    </xf>
    <xf numFmtId="0" fontId="1" fillId="4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172" fontId="7" fillId="42" borderId="33" xfId="0" applyNumberFormat="1" applyFont="1" applyFill="1" applyBorder="1" applyAlignment="1">
      <alignment horizontal="center" vertical="center" wrapText="1"/>
    </xf>
    <xf numFmtId="172" fontId="7" fillId="42" borderId="34" xfId="0" applyNumberFormat="1" applyFont="1" applyFill="1" applyBorder="1" applyAlignment="1">
      <alignment horizontal="center" vertical="center" wrapText="1"/>
    </xf>
    <xf numFmtId="172" fontId="7" fillId="42" borderId="35" xfId="0" applyNumberFormat="1" applyFont="1" applyFill="1" applyBorder="1" applyAlignment="1">
      <alignment horizontal="center" vertical="center" wrapText="1"/>
    </xf>
    <xf numFmtId="172" fontId="7" fillId="42" borderId="36" xfId="0" applyNumberFormat="1" applyFont="1" applyFill="1" applyBorder="1" applyAlignment="1">
      <alignment horizontal="center" vertical="center" wrapText="1"/>
    </xf>
    <xf numFmtId="172" fontId="7" fillId="42" borderId="37" xfId="0" applyNumberFormat="1" applyFont="1" applyFill="1" applyBorder="1" applyAlignment="1">
      <alignment horizontal="center" vertical="center" wrapText="1"/>
    </xf>
    <xf numFmtId="172" fontId="7" fillId="42" borderId="38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4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45" borderId="1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41" xfId="0" applyFont="1" applyFill="1" applyBorder="1" applyAlignment="1">
      <alignment horizontal="center" vertical="center" wrapText="1"/>
    </xf>
    <xf numFmtId="0" fontId="16" fillId="37" borderId="19" xfId="0" applyFont="1" applyFill="1" applyBorder="1" applyAlignment="1">
      <alignment horizontal="center" vertical="center" wrapText="1"/>
    </xf>
    <xf numFmtId="0" fontId="16" fillId="37" borderId="26" xfId="0" applyFont="1" applyFill="1" applyBorder="1" applyAlignment="1">
      <alignment horizontal="center" vertical="center" wrapText="1"/>
    </xf>
    <xf numFmtId="0" fontId="16" fillId="37" borderId="23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5" xfId="0" applyFont="1" applyFill="1" applyBorder="1" applyAlignment="1">
      <alignment horizontal="center" vertical="center" wrapText="1"/>
    </xf>
    <xf numFmtId="0" fontId="16" fillId="35" borderId="31" xfId="0" applyFont="1" applyFill="1" applyBorder="1" applyAlignment="1">
      <alignment horizontal="center"/>
    </xf>
    <xf numFmtId="0" fontId="16" fillId="35" borderId="15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26" fillId="35" borderId="31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35" borderId="16" xfId="0" applyFont="1" applyFill="1" applyBorder="1" applyAlignment="1">
      <alignment horizontal="center"/>
    </xf>
    <xf numFmtId="0" fontId="25" fillId="38" borderId="31" xfId="0" applyFont="1" applyFill="1" applyBorder="1" applyAlignment="1">
      <alignment horizontal="center"/>
    </xf>
    <xf numFmtId="0" fontId="25" fillId="38" borderId="15" xfId="0" applyFont="1" applyFill="1" applyBorder="1" applyAlignment="1">
      <alignment horizontal="center"/>
    </xf>
    <xf numFmtId="0" fontId="25" fillId="38" borderId="16" xfId="0" applyFont="1" applyFill="1" applyBorder="1" applyAlignment="1">
      <alignment horizontal="center"/>
    </xf>
    <xf numFmtId="0" fontId="19" fillId="38" borderId="31" xfId="0" applyFont="1" applyFill="1" applyBorder="1" applyAlignment="1">
      <alignment horizontal="center"/>
    </xf>
    <xf numFmtId="0" fontId="19" fillId="38" borderId="15" xfId="0" applyFont="1" applyFill="1" applyBorder="1" applyAlignment="1">
      <alignment horizontal="center"/>
    </xf>
    <xf numFmtId="0" fontId="19" fillId="38" borderId="16" xfId="0" applyFont="1" applyFill="1" applyBorder="1" applyAlignment="1">
      <alignment horizontal="center"/>
    </xf>
    <xf numFmtId="0" fontId="26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15" fillId="38" borderId="0" xfId="0" applyFont="1" applyFill="1" applyBorder="1" applyAlignment="1">
      <alignment horizontal="center" vertical="center" wrapText="1"/>
    </xf>
    <xf numFmtId="0" fontId="16" fillId="37" borderId="22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 wrapText="1"/>
    </xf>
    <xf numFmtId="0" fontId="16" fillId="37" borderId="24" xfId="0" applyFont="1" applyFill="1" applyBorder="1" applyAlignment="1">
      <alignment horizontal="center" vertical="center" wrapText="1"/>
    </xf>
    <xf numFmtId="0" fontId="11" fillId="46" borderId="22" xfId="0" applyFont="1" applyFill="1" applyBorder="1" applyAlignment="1">
      <alignment horizontal="center" vertical="center" wrapText="1"/>
    </xf>
    <xf numFmtId="0" fontId="11" fillId="46" borderId="19" xfId="0" applyFont="1" applyFill="1" applyBorder="1" applyAlignment="1">
      <alignment horizontal="center" vertical="center" wrapText="1"/>
    </xf>
    <xf numFmtId="0" fontId="11" fillId="46" borderId="0" xfId="0" applyFont="1" applyFill="1" applyBorder="1" applyAlignment="1">
      <alignment horizontal="center" vertical="center" wrapText="1"/>
    </xf>
    <xf numFmtId="0" fontId="11" fillId="46" borderId="23" xfId="0" applyFont="1" applyFill="1" applyBorder="1" applyAlignment="1">
      <alignment horizontal="center" vertical="center" wrapText="1"/>
    </xf>
    <xf numFmtId="0" fontId="11" fillId="46" borderId="25" xfId="0" applyFont="1" applyFill="1" applyBorder="1" applyAlignment="1">
      <alignment horizontal="center" vertical="center" wrapText="1"/>
    </xf>
    <xf numFmtId="0" fontId="11" fillId="36" borderId="47" xfId="0" applyFont="1" applyFill="1" applyBorder="1" applyAlignment="1">
      <alignment horizontal="center"/>
    </xf>
    <xf numFmtId="0" fontId="11" fillId="36" borderId="48" xfId="0" applyFont="1" applyFill="1" applyBorder="1" applyAlignment="1">
      <alignment horizontal="center"/>
    </xf>
    <xf numFmtId="0" fontId="11" fillId="36" borderId="31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9" fillId="37" borderId="41" xfId="0" applyFont="1" applyFill="1" applyBorder="1" applyAlignment="1">
      <alignment horizontal="center" vertical="center" wrapText="1"/>
    </xf>
    <xf numFmtId="0" fontId="19" fillId="37" borderId="22" xfId="0" applyFont="1" applyFill="1" applyBorder="1" applyAlignment="1">
      <alignment horizontal="center" vertical="center" wrapText="1"/>
    </xf>
    <xf numFmtId="0" fontId="19" fillId="37" borderId="19" xfId="0" applyFont="1" applyFill="1" applyBorder="1" applyAlignment="1">
      <alignment horizontal="center" vertical="center" wrapText="1"/>
    </xf>
    <xf numFmtId="0" fontId="19" fillId="37" borderId="26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19" fillId="37" borderId="23" xfId="0" applyFont="1" applyFill="1" applyBorder="1" applyAlignment="1">
      <alignment horizontal="center" vertical="center" wrapText="1"/>
    </xf>
    <xf numFmtId="0" fontId="19" fillId="37" borderId="27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5" fillId="37" borderId="41" xfId="0" applyFont="1" applyFill="1" applyBorder="1" applyAlignment="1">
      <alignment horizontal="center" vertical="center" wrapText="1"/>
    </xf>
    <xf numFmtId="0" fontId="15" fillId="37" borderId="22" xfId="0" applyFont="1" applyFill="1" applyBorder="1" applyAlignment="1">
      <alignment horizontal="center" vertical="center" wrapText="1"/>
    </xf>
    <xf numFmtId="0" fontId="15" fillId="37" borderId="19" xfId="0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4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9" borderId="28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6" fillId="45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172" fontId="29" fillId="45" borderId="53" xfId="0" applyNumberFormat="1" applyFont="1" applyFill="1" applyBorder="1" applyAlignment="1">
      <alignment horizontal="center" vertical="center" wrapText="1"/>
    </xf>
    <xf numFmtId="172" fontId="29" fillId="45" borderId="43" xfId="0" applyNumberFormat="1" applyFont="1" applyFill="1" applyBorder="1" applyAlignment="1">
      <alignment horizontal="center" vertical="center" wrapText="1"/>
    </xf>
    <xf numFmtId="172" fontId="29" fillId="45" borderId="44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1" fontId="1" fillId="47" borderId="10" xfId="0" applyNumberFormat="1" applyFont="1" applyFill="1" applyBorder="1" applyAlignment="1">
      <alignment horizontal="center" vertical="center" wrapText="1"/>
    </xf>
    <xf numFmtId="0" fontId="1" fillId="48" borderId="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173" fontId="1" fillId="40" borderId="10" xfId="0" applyNumberFormat="1" applyFont="1" applyFill="1" applyBorder="1" applyAlignment="1">
      <alignment horizontal="center" vertical="center" wrapText="1"/>
    </xf>
    <xf numFmtId="2" fontId="1" fillId="40" borderId="10" xfId="0" applyNumberFormat="1" applyFont="1" applyFill="1" applyBorder="1" applyAlignment="1">
      <alignment horizontal="center" vertical="center" wrapText="1"/>
    </xf>
    <xf numFmtId="1" fontId="1" fillId="4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2.emf" /><Relationship Id="rId7" Type="http://schemas.openxmlformats.org/officeDocument/2006/relationships/image" Target="../media/image11.wmf" /><Relationship Id="rId8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130</xdr:row>
      <xdr:rowOff>104775</xdr:rowOff>
    </xdr:from>
    <xdr:to>
      <xdr:col>17</xdr:col>
      <xdr:colOff>1228725</xdr:colOff>
      <xdr:row>172</xdr:row>
      <xdr:rowOff>76200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26698575"/>
          <a:ext cx="7124700" cy="677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8"/>
  <sheetViews>
    <sheetView zoomScale="66" zoomScaleNormal="66" zoomScaleSheetLayoutView="100" zoomScalePageLayoutView="0" workbookViewId="0" topLeftCell="A19">
      <selection activeCell="J30" sqref="J30"/>
    </sheetView>
  </sheetViews>
  <sheetFormatPr defaultColWidth="9.140625" defaultRowHeight="24.75" customHeight="1"/>
  <cols>
    <col min="1" max="1" width="9.140625" style="4" customWidth="1"/>
    <col min="2" max="2" width="21.7109375" style="1" customWidth="1"/>
    <col min="3" max="3" width="24.7109375" style="1" customWidth="1"/>
    <col min="4" max="4" width="26.421875" style="1" customWidth="1"/>
    <col min="5" max="5" width="20.7109375" style="1" customWidth="1"/>
    <col min="6" max="6" width="24.140625" style="1" customWidth="1"/>
    <col min="7" max="7" width="18.140625" style="1" customWidth="1"/>
    <col min="8" max="8" width="15.28125" style="1" customWidth="1"/>
    <col min="9" max="10" width="9.00390625" style="3" customWidth="1"/>
    <col min="11" max="11" width="25.00390625" style="3" customWidth="1"/>
    <col min="12" max="12" width="42.28125" style="3" customWidth="1"/>
    <col min="13" max="17" width="9.140625" style="11" customWidth="1"/>
    <col min="18" max="16384" width="9.140625" style="4" customWidth="1"/>
  </cols>
  <sheetData>
    <row r="1" spans="2:8" ht="24.75" customHeight="1">
      <c r="B1" s="136" t="s">
        <v>184</v>
      </c>
      <c r="C1" s="136"/>
      <c r="D1" s="136"/>
      <c r="E1" s="136"/>
      <c r="F1" s="136"/>
      <c r="G1" s="136"/>
      <c r="H1" s="136"/>
    </row>
    <row r="2" spans="2:8" ht="24.75" customHeight="1">
      <c r="B2" s="5" t="s">
        <v>0</v>
      </c>
      <c r="C2" s="5" t="s">
        <v>182</v>
      </c>
      <c r="D2" s="5" t="s">
        <v>1</v>
      </c>
      <c r="E2" s="5" t="s">
        <v>2</v>
      </c>
      <c r="F2" s="135" t="s">
        <v>3</v>
      </c>
      <c r="G2" s="135"/>
      <c r="H2" s="135"/>
    </row>
    <row r="3" spans="2:8" ht="24.75" customHeight="1">
      <c r="B3" s="5" t="s">
        <v>4</v>
      </c>
      <c r="C3" s="5" t="s">
        <v>185</v>
      </c>
      <c r="D3" s="5" t="s">
        <v>5</v>
      </c>
      <c r="E3" s="120">
        <v>35</v>
      </c>
      <c r="F3" s="227">
        <v>40</v>
      </c>
      <c r="G3" s="227"/>
      <c r="H3" s="227"/>
    </row>
    <row r="4" spans="2:8" ht="24.75" customHeight="1">
      <c r="B4" s="5" t="s">
        <v>6</v>
      </c>
      <c r="C4" s="5">
        <v>5</v>
      </c>
      <c r="D4" s="5" t="s">
        <v>7</v>
      </c>
      <c r="E4" s="120">
        <v>24</v>
      </c>
      <c r="F4" s="227">
        <v>50</v>
      </c>
      <c r="G4" s="227"/>
      <c r="H4" s="227"/>
    </row>
    <row r="5" spans="2:8" ht="24.75" customHeight="1">
      <c r="B5" s="5"/>
      <c r="C5" s="5"/>
      <c r="D5" s="135" t="s">
        <v>8</v>
      </c>
      <c r="E5" s="135"/>
      <c r="F5" s="227">
        <v>1000</v>
      </c>
      <c r="G5" s="227"/>
      <c r="H5" s="227"/>
    </row>
    <row r="6" spans="2:11" ht="24.75" customHeight="1">
      <c r="B6" s="134" t="s">
        <v>9</v>
      </c>
      <c r="C6" s="134"/>
      <c r="D6" s="134"/>
      <c r="E6" s="134"/>
      <c r="F6" s="134"/>
      <c r="G6" s="134"/>
      <c r="H6" s="134"/>
      <c r="K6" s="221"/>
    </row>
    <row r="7" spans="2:11" ht="41.25" customHeight="1">
      <c r="B7" s="5" t="s">
        <v>10</v>
      </c>
      <c r="C7" s="5" t="s">
        <v>11</v>
      </c>
      <c r="D7" s="5" t="s">
        <v>12</v>
      </c>
      <c r="E7" s="5" t="s">
        <v>13</v>
      </c>
      <c r="F7" s="5" t="s">
        <v>12</v>
      </c>
      <c r="G7" s="5" t="s">
        <v>14</v>
      </c>
      <c r="H7" s="5" t="s">
        <v>60</v>
      </c>
      <c r="K7" s="221"/>
    </row>
    <row r="8" spans="2:11" ht="24.75" customHeight="1">
      <c r="B8" s="5" t="s">
        <v>15</v>
      </c>
      <c r="C8" s="120">
        <v>0.6</v>
      </c>
      <c r="D8" s="120">
        <v>40</v>
      </c>
      <c r="E8" s="120">
        <v>10</v>
      </c>
      <c r="F8" s="120">
        <v>0.04</v>
      </c>
      <c r="G8" s="228">
        <v>3.442857142857143</v>
      </c>
      <c r="H8" s="120">
        <v>0</v>
      </c>
      <c r="K8" s="221"/>
    </row>
    <row r="9" spans="2:11" ht="24.75" customHeight="1">
      <c r="B9" s="5" t="s">
        <v>16</v>
      </c>
      <c r="C9" s="120">
        <v>0.6</v>
      </c>
      <c r="D9" s="120">
        <v>40</v>
      </c>
      <c r="E9" s="120">
        <v>10</v>
      </c>
      <c r="F9" s="120">
        <v>0.04</v>
      </c>
      <c r="G9" s="228">
        <v>6.171428571428572</v>
      </c>
      <c r="H9" s="120">
        <v>90</v>
      </c>
      <c r="K9" s="221"/>
    </row>
    <row r="10" spans="2:11" ht="24.75" customHeight="1">
      <c r="B10" s="5" t="s">
        <v>17</v>
      </c>
      <c r="C10" s="120">
        <v>0.6</v>
      </c>
      <c r="D10" s="120">
        <v>40</v>
      </c>
      <c r="E10" s="120">
        <v>20</v>
      </c>
      <c r="F10" s="120">
        <v>0.0367</v>
      </c>
      <c r="G10" s="228">
        <v>0.4928571428571428</v>
      </c>
      <c r="H10" s="120">
        <v>65</v>
      </c>
      <c r="K10" s="221"/>
    </row>
    <row r="11" spans="2:8" ht="24.75" customHeight="1">
      <c r="B11" s="5" t="s">
        <v>18</v>
      </c>
      <c r="C11" s="120">
        <v>0.6</v>
      </c>
      <c r="D11" s="120">
        <v>40</v>
      </c>
      <c r="E11" s="120">
        <v>20</v>
      </c>
      <c r="F11" s="120">
        <v>0.04</v>
      </c>
      <c r="G11" s="228">
        <v>0.8885714285714286</v>
      </c>
      <c r="H11" s="120">
        <v>85</v>
      </c>
    </row>
    <row r="12" spans="2:8" ht="24.75" customHeight="1">
      <c r="B12" s="5" t="s">
        <v>19</v>
      </c>
      <c r="C12" s="120">
        <v>0.65</v>
      </c>
      <c r="D12" s="120">
        <v>40</v>
      </c>
      <c r="E12" s="120">
        <v>20</v>
      </c>
      <c r="F12" s="120">
        <v>0.0535</v>
      </c>
      <c r="G12" s="228">
        <v>3.9357142857142855</v>
      </c>
      <c r="H12" s="120">
        <v>0</v>
      </c>
    </row>
    <row r="13" spans="2:8" ht="24.75" customHeight="1">
      <c r="B13" s="134" t="s">
        <v>20</v>
      </c>
      <c r="C13" s="134"/>
      <c r="D13" s="134"/>
      <c r="E13" s="134"/>
      <c r="F13" s="134"/>
      <c r="G13" s="134"/>
      <c r="H13" s="134"/>
    </row>
    <row r="14" spans="2:8" ht="52.5" customHeight="1">
      <c r="B14" s="5" t="s">
        <v>21</v>
      </c>
      <c r="C14" s="5" t="s">
        <v>11</v>
      </c>
      <c r="D14" s="5" t="s">
        <v>12</v>
      </c>
      <c r="E14" s="5" t="s">
        <v>22</v>
      </c>
      <c r="F14" s="5" t="s">
        <v>23</v>
      </c>
      <c r="G14" s="5" t="s">
        <v>14</v>
      </c>
      <c r="H14" s="5" t="s">
        <v>24</v>
      </c>
    </row>
    <row r="15" spans="2:8" ht="24.75" customHeight="1">
      <c r="B15" s="5" t="s">
        <v>25</v>
      </c>
      <c r="C15" s="229">
        <v>4.76</v>
      </c>
      <c r="D15" s="229">
        <v>0.9</v>
      </c>
      <c r="E15" s="229">
        <v>0.84</v>
      </c>
      <c r="F15" s="229">
        <v>0.12</v>
      </c>
      <c r="G15" s="228">
        <v>0.4714285714285715</v>
      </c>
      <c r="H15" s="230">
        <v>65</v>
      </c>
    </row>
    <row r="16" spans="2:12" ht="24.75" customHeight="1">
      <c r="B16" s="5" t="s">
        <v>26</v>
      </c>
      <c r="C16" s="229">
        <v>3.6</v>
      </c>
      <c r="D16" s="229">
        <v>0.9</v>
      </c>
      <c r="E16" s="229">
        <v>0.84</v>
      </c>
      <c r="F16" s="229">
        <v>0.12</v>
      </c>
      <c r="G16" s="228">
        <v>0.2571428571428571</v>
      </c>
      <c r="H16" s="230">
        <v>85</v>
      </c>
      <c r="K16" s="117"/>
      <c r="L16" s="118" t="s">
        <v>183</v>
      </c>
    </row>
    <row r="17" spans="2:12" ht="24.75" customHeight="1">
      <c r="B17" s="5" t="s">
        <v>27</v>
      </c>
      <c r="C17" s="229">
        <v>3.2</v>
      </c>
      <c r="D17" s="229">
        <v>0.9</v>
      </c>
      <c r="E17" s="229">
        <v>0.84</v>
      </c>
      <c r="F17" s="229">
        <v>0.12</v>
      </c>
      <c r="G17" s="228">
        <v>1.2785714285714285</v>
      </c>
      <c r="H17" s="230">
        <v>90</v>
      </c>
      <c r="K17" s="119"/>
      <c r="L17" s="118" t="s">
        <v>192</v>
      </c>
    </row>
    <row r="18" spans="2:11" ht="24.75" customHeight="1">
      <c r="B18" s="127" t="s">
        <v>189</v>
      </c>
      <c r="C18" s="137"/>
      <c r="D18" s="137"/>
      <c r="E18" s="137"/>
      <c r="F18" s="137"/>
      <c r="G18" s="137"/>
      <c r="H18" s="128"/>
      <c r="K18" s="226"/>
    </row>
    <row r="19" spans="2:11" ht="24.75" customHeight="1">
      <c r="B19" s="222" t="s">
        <v>190</v>
      </c>
      <c r="C19" s="223"/>
      <c r="D19" s="223"/>
      <c r="E19" s="223"/>
      <c r="F19" s="223"/>
      <c r="G19" s="224"/>
      <c r="H19" s="225"/>
      <c r="K19" s="226"/>
    </row>
    <row r="20" spans="2:11" ht="24.75" customHeight="1">
      <c r="B20" s="222" t="s">
        <v>186</v>
      </c>
      <c r="C20" s="223"/>
      <c r="D20" s="223"/>
      <c r="E20" s="223"/>
      <c r="F20" s="223"/>
      <c r="G20" s="224"/>
      <c r="H20" s="225"/>
      <c r="K20" s="226"/>
    </row>
    <row r="21" spans="2:11" ht="24.75" customHeight="1">
      <c r="B21" s="222" t="s">
        <v>187</v>
      </c>
      <c r="C21" s="223"/>
      <c r="D21" s="223"/>
      <c r="E21" s="223"/>
      <c r="F21" s="223"/>
      <c r="G21" s="224"/>
      <c r="H21" s="225"/>
      <c r="K21" s="226"/>
    </row>
    <row r="22" spans="2:11" ht="24.75" customHeight="1">
      <c r="B22" s="222" t="s">
        <v>188</v>
      </c>
      <c r="C22" s="223"/>
      <c r="D22" s="223"/>
      <c r="E22" s="223"/>
      <c r="F22" s="223"/>
      <c r="G22" s="224"/>
      <c r="H22" s="225"/>
      <c r="K22" s="226"/>
    </row>
    <row r="23" spans="2:11" ht="24.75" customHeight="1">
      <c r="B23" s="222" t="s">
        <v>40</v>
      </c>
      <c r="C23" s="223"/>
      <c r="D23" s="223"/>
      <c r="E23" s="223"/>
      <c r="F23" s="223"/>
      <c r="G23" s="224"/>
      <c r="H23" s="225"/>
      <c r="K23" s="1"/>
    </row>
    <row r="24" spans="2:8" ht="24.75" customHeight="1">
      <c r="B24" s="130" t="s">
        <v>53</v>
      </c>
      <c r="C24" s="130"/>
      <c r="D24" s="130"/>
      <c r="E24" s="127"/>
      <c r="F24" s="137"/>
      <c r="G24" s="137"/>
      <c r="H24" s="128"/>
    </row>
    <row r="25" spans="2:8" ht="24.75" customHeight="1">
      <c r="B25" s="131" t="s">
        <v>54</v>
      </c>
      <c r="C25" s="131"/>
      <c r="D25" s="113">
        <f>SUM(H19:H23)</f>
        <v>0</v>
      </c>
      <c r="E25" s="132" t="s">
        <v>194</v>
      </c>
      <c r="F25" s="132"/>
      <c r="G25" s="121">
        <f>D29</f>
        <v>0</v>
      </c>
      <c r="H25" s="122"/>
    </row>
    <row r="26" spans="2:8" ht="24.75" customHeight="1">
      <c r="B26" s="131" t="s">
        <v>56</v>
      </c>
      <c r="C26" s="131"/>
      <c r="D26" s="114">
        <f>D25/1000</f>
        <v>0</v>
      </c>
      <c r="E26" s="132"/>
      <c r="F26" s="132"/>
      <c r="G26" s="123"/>
      <c r="H26" s="124"/>
    </row>
    <row r="27" spans="2:8" ht="24.75" customHeight="1">
      <c r="B27" s="131" t="s">
        <v>57</v>
      </c>
      <c r="C27" s="131"/>
      <c r="D27" s="114">
        <v>5</v>
      </c>
      <c r="E27" s="132"/>
      <c r="F27" s="132"/>
      <c r="G27" s="123"/>
      <c r="H27" s="124"/>
    </row>
    <row r="28" spans="2:8" ht="24.75" customHeight="1">
      <c r="B28" s="131" t="s">
        <v>191</v>
      </c>
      <c r="C28" s="131"/>
      <c r="D28" s="115">
        <f>(D26*D27)/100</f>
        <v>0</v>
      </c>
      <c r="E28" s="132"/>
      <c r="F28" s="132"/>
      <c r="G28" s="123"/>
      <c r="H28" s="124"/>
    </row>
    <row r="29" spans="2:8" ht="24.75" customHeight="1">
      <c r="B29" s="133" t="s">
        <v>59</v>
      </c>
      <c r="C29" s="133"/>
      <c r="D29" s="116">
        <f>D28+D26</f>
        <v>0</v>
      </c>
      <c r="E29" s="132"/>
      <c r="F29" s="132"/>
      <c r="G29" s="125"/>
      <c r="H29" s="126"/>
    </row>
    <row r="30" spans="2:8" ht="24.75" customHeight="1">
      <c r="B30" s="11"/>
      <c r="C30" s="11"/>
      <c r="D30" s="11"/>
      <c r="E30" s="3"/>
      <c r="F30" s="11"/>
      <c r="G30" s="2"/>
      <c r="H30" s="2"/>
    </row>
    <row r="31" spans="2:8" ht="24.75" customHeight="1">
      <c r="B31" s="11"/>
      <c r="C31" s="11"/>
      <c r="D31" s="11"/>
      <c r="E31" s="3"/>
      <c r="F31" s="11"/>
      <c r="G31" s="2"/>
      <c r="H31" s="2"/>
    </row>
    <row r="32" spans="2:8" ht="24.75" customHeight="1">
      <c r="B32" s="11"/>
      <c r="C32" s="11"/>
      <c r="D32" s="11"/>
      <c r="E32" s="3"/>
      <c r="F32" s="11"/>
      <c r="G32" s="2"/>
      <c r="H32" s="2"/>
    </row>
    <row r="33" spans="2:8" ht="24.75" customHeight="1">
      <c r="B33" s="11"/>
      <c r="C33" s="11"/>
      <c r="D33" s="11"/>
      <c r="E33" s="3"/>
      <c r="F33" s="11"/>
      <c r="G33" s="2"/>
      <c r="H33" s="2"/>
    </row>
    <row r="34" spans="2:8" ht="24.75" customHeight="1">
      <c r="B34" s="11"/>
      <c r="C34" s="11"/>
      <c r="D34" s="11"/>
      <c r="E34" s="3"/>
      <c r="F34" s="11"/>
      <c r="G34" s="3"/>
      <c r="H34" s="2"/>
    </row>
    <row r="35" spans="2:8" ht="24.75" customHeight="1">
      <c r="B35" s="11"/>
      <c r="C35" s="11"/>
      <c r="D35" s="11"/>
      <c r="E35" s="3"/>
      <c r="F35" s="11"/>
      <c r="G35" s="3"/>
      <c r="H35" s="2"/>
    </row>
    <row r="36" spans="2:8" ht="24.75" customHeight="1">
      <c r="B36" s="11"/>
      <c r="C36" s="11"/>
      <c r="D36" s="11"/>
      <c r="E36" s="11"/>
      <c r="F36" s="11"/>
      <c r="G36" s="11"/>
      <c r="H36" s="2"/>
    </row>
    <row r="37" spans="2:8" ht="24.75" customHeight="1">
      <c r="B37" s="3"/>
      <c r="C37" s="3"/>
      <c r="D37" s="3"/>
      <c r="E37" s="3"/>
      <c r="F37" s="3"/>
      <c r="G37" s="3"/>
      <c r="H37" s="3"/>
    </row>
    <row r="38" spans="2:8" ht="24.75" customHeight="1">
      <c r="B38" s="3"/>
      <c r="C38" s="3"/>
      <c r="D38" s="3"/>
      <c r="E38" s="3"/>
      <c r="F38" s="3"/>
      <c r="G38" s="3"/>
      <c r="H38" s="3"/>
    </row>
    <row r="39" spans="2:8" ht="24.75" customHeight="1">
      <c r="B39" s="3"/>
      <c r="C39" s="3"/>
      <c r="D39" s="3"/>
      <c r="E39" s="3"/>
      <c r="F39" s="3"/>
      <c r="G39" s="3"/>
      <c r="H39" s="3"/>
    </row>
    <row r="40" spans="2:8" ht="24.75" customHeight="1">
      <c r="B40" s="3"/>
      <c r="C40" s="3"/>
      <c r="D40" s="3"/>
      <c r="E40" s="3"/>
      <c r="F40" s="3"/>
      <c r="G40" s="3"/>
      <c r="H40" s="3"/>
    </row>
    <row r="41" spans="2:8" ht="24.75" customHeight="1">
      <c r="B41" s="3"/>
      <c r="C41" s="3"/>
      <c r="D41" s="3"/>
      <c r="E41" s="3"/>
      <c r="F41" s="3"/>
      <c r="G41" s="3"/>
      <c r="H41" s="3"/>
    </row>
    <row r="42" spans="2:8" ht="24.75" customHeight="1">
      <c r="B42" s="3"/>
      <c r="C42" s="3"/>
      <c r="D42" s="3"/>
      <c r="E42" s="3"/>
      <c r="F42" s="3"/>
      <c r="G42" s="3"/>
      <c r="H42" s="3"/>
    </row>
    <row r="43" spans="2:8" ht="24.75" customHeight="1">
      <c r="B43" s="3"/>
      <c r="C43" s="3"/>
      <c r="D43" s="3"/>
      <c r="E43" s="3"/>
      <c r="F43" s="3"/>
      <c r="G43" s="3"/>
      <c r="H43" s="3"/>
    </row>
    <row r="44" spans="2:8" ht="24.75" customHeight="1">
      <c r="B44" s="3"/>
      <c r="C44" s="3"/>
      <c r="D44" s="3"/>
      <c r="E44" s="3"/>
      <c r="F44" s="3"/>
      <c r="G44" s="3"/>
      <c r="H44" s="3"/>
    </row>
    <row r="45" spans="2:8" ht="24.75" customHeight="1">
      <c r="B45" s="3"/>
      <c r="C45" s="3"/>
      <c r="D45" s="3"/>
      <c r="E45" s="3"/>
      <c r="F45" s="3"/>
      <c r="G45" s="3"/>
      <c r="H45" s="3"/>
    </row>
    <row r="46" spans="2:8" ht="24.75" customHeight="1">
      <c r="B46" s="3"/>
      <c r="C46" s="3"/>
      <c r="D46" s="3"/>
      <c r="E46" s="3"/>
      <c r="F46" s="3"/>
      <c r="G46" s="3"/>
      <c r="H46" s="3"/>
    </row>
    <row r="47" spans="2:8" ht="24.75" customHeight="1">
      <c r="B47" s="3"/>
      <c r="C47" s="3"/>
      <c r="D47" s="3"/>
      <c r="E47" s="3"/>
      <c r="F47" s="3"/>
      <c r="G47" s="3"/>
      <c r="H47" s="3"/>
    </row>
    <row r="48" spans="2:8" ht="24.75" customHeight="1">
      <c r="B48" s="3"/>
      <c r="C48" s="3"/>
      <c r="D48" s="3"/>
      <c r="E48" s="3"/>
      <c r="F48" s="3"/>
      <c r="G48" s="3"/>
      <c r="H48" s="3"/>
    </row>
    <row r="49" spans="2:8" ht="24.75" customHeight="1">
      <c r="B49" s="3"/>
      <c r="C49" s="3"/>
      <c r="D49" s="3"/>
      <c r="E49" s="3"/>
      <c r="F49" s="3"/>
      <c r="G49" s="3"/>
      <c r="H49" s="3"/>
    </row>
    <row r="50" spans="2:8" ht="24.75" customHeight="1">
      <c r="B50" s="3"/>
      <c r="C50" s="3"/>
      <c r="D50" s="3"/>
      <c r="E50" s="3"/>
      <c r="F50" s="3"/>
      <c r="G50" s="3"/>
      <c r="H50" s="3"/>
    </row>
    <row r="51" spans="2:8" ht="24.75" customHeight="1">
      <c r="B51" s="3"/>
      <c r="C51" s="3"/>
      <c r="D51" s="3"/>
      <c r="E51" s="3"/>
      <c r="F51" s="3"/>
      <c r="G51" s="3"/>
      <c r="H51" s="3"/>
    </row>
    <row r="52" spans="2:8" ht="24.75" customHeight="1">
      <c r="B52" s="3"/>
      <c r="C52" s="3"/>
      <c r="D52" s="3"/>
      <c r="E52" s="3"/>
      <c r="F52" s="3"/>
      <c r="G52" s="3"/>
      <c r="H52" s="3"/>
    </row>
    <row r="53" spans="2:8" ht="24.75" customHeight="1">
      <c r="B53" s="3"/>
      <c r="C53" s="3"/>
      <c r="D53" s="3"/>
      <c r="E53" s="3"/>
      <c r="F53" s="3"/>
      <c r="G53" s="3"/>
      <c r="H53" s="3"/>
    </row>
    <row r="54" spans="2:8" ht="24.75" customHeight="1">
      <c r="B54" s="3"/>
      <c r="C54" s="3"/>
      <c r="D54" s="3"/>
      <c r="E54" s="3"/>
      <c r="F54" s="3"/>
      <c r="G54" s="3"/>
      <c r="H54" s="3"/>
    </row>
    <row r="55" spans="2:8" ht="24.75" customHeight="1">
      <c r="B55" s="3"/>
      <c r="C55" s="3"/>
      <c r="D55" s="3"/>
      <c r="E55" s="3"/>
      <c r="F55" s="3"/>
      <c r="G55" s="3"/>
      <c r="H55" s="3"/>
    </row>
    <row r="56" spans="2:8" ht="24.75" customHeight="1">
      <c r="B56" s="3"/>
      <c r="C56" s="3"/>
      <c r="D56" s="3"/>
      <c r="E56" s="3"/>
      <c r="F56" s="3"/>
      <c r="G56" s="3"/>
      <c r="H56" s="3"/>
    </row>
    <row r="57" spans="2:8" ht="24.75" customHeight="1">
      <c r="B57" s="3"/>
      <c r="C57" s="3"/>
      <c r="D57" s="3"/>
      <c r="E57" s="3"/>
      <c r="F57" s="3"/>
      <c r="G57" s="3"/>
      <c r="H57" s="3"/>
    </row>
    <row r="58" spans="2:8" ht="24.75" customHeight="1">
      <c r="B58" s="3"/>
      <c r="C58" s="3"/>
      <c r="D58" s="3"/>
      <c r="E58" s="3"/>
      <c r="F58" s="3"/>
      <c r="G58" s="3"/>
      <c r="H58" s="3"/>
    </row>
    <row r="59" spans="2:8" ht="24.75" customHeight="1">
      <c r="B59" s="3"/>
      <c r="C59" s="3"/>
      <c r="D59" s="3"/>
      <c r="E59" s="3"/>
      <c r="F59" s="3"/>
      <c r="G59" s="3"/>
      <c r="H59" s="3"/>
    </row>
    <row r="60" spans="2:8" ht="24.75" customHeight="1">
      <c r="B60" s="3"/>
      <c r="C60" s="3"/>
      <c r="D60" s="3"/>
      <c r="E60" s="3"/>
      <c r="F60" s="3"/>
      <c r="G60" s="3"/>
      <c r="H60" s="3"/>
    </row>
    <row r="61" spans="2:8" ht="24.75" customHeight="1">
      <c r="B61" s="3"/>
      <c r="C61" s="3"/>
      <c r="D61" s="3"/>
      <c r="E61" s="3"/>
      <c r="F61" s="3"/>
      <c r="G61" s="3"/>
      <c r="H61" s="3"/>
    </row>
    <row r="62" spans="2:8" ht="24.75" customHeight="1">
      <c r="B62" s="3"/>
      <c r="C62" s="3"/>
      <c r="D62" s="3"/>
      <c r="E62" s="3"/>
      <c r="F62" s="3"/>
      <c r="G62" s="3"/>
      <c r="H62" s="3"/>
    </row>
    <row r="63" spans="2:8" ht="24.75" customHeight="1">
      <c r="B63" s="3"/>
      <c r="C63" s="3"/>
      <c r="D63" s="3"/>
      <c r="E63" s="3"/>
      <c r="F63" s="3"/>
      <c r="G63" s="3"/>
      <c r="H63" s="3"/>
    </row>
    <row r="64" spans="2:8" ht="24.75" customHeight="1">
      <c r="B64" s="3"/>
      <c r="C64" s="3"/>
      <c r="D64" s="3"/>
      <c r="E64" s="3"/>
      <c r="F64" s="3"/>
      <c r="G64" s="3"/>
      <c r="H64" s="3"/>
    </row>
    <row r="65" spans="2:8" ht="24.75" customHeight="1">
      <c r="B65" s="3"/>
      <c r="C65" s="3"/>
      <c r="D65" s="3"/>
      <c r="E65" s="3"/>
      <c r="F65" s="3"/>
      <c r="G65" s="3"/>
      <c r="H65" s="3"/>
    </row>
    <row r="66" spans="2:8" ht="24.75" customHeight="1">
      <c r="B66" s="3"/>
      <c r="C66" s="3"/>
      <c r="D66" s="3"/>
      <c r="E66" s="3"/>
      <c r="F66" s="3"/>
      <c r="G66" s="3"/>
      <c r="H66" s="3"/>
    </row>
    <row r="67" spans="2:8" ht="24.75" customHeight="1">
      <c r="B67" s="3"/>
      <c r="C67" s="3"/>
      <c r="D67" s="3"/>
      <c r="E67" s="3"/>
      <c r="F67" s="3"/>
      <c r="G67" s="3"/>
      <c r="H67" s="3"/>
    </row>
    <row r="68" spans="2:8" ht="24.75" customHeight="1">
      <c r="B68" s="3"/>
      <c r="C68" s="3"/>
      <c r="D68" s="3"/>
      <c r="E68" s="3"/>
      <c r="F68" s="3"/>
      <c r="G68" s="3"/>
      <c r="H68" s="3"/>
    </row>
  </sheetData>
  <sheetProtection selectLockedCells="1" selectUnlockedCells="1"/>
  <mergeCells count="23">
    <mergeCell ref="F2:H2"/>
    <mergeCell ref="F3:H3"/>
    <mergeCell ref="F4:H4"/>
    <mergeCell ref="B18:H18"/>
    <mergeCell ref="B13:H13"/>
    <mergeCell ref="B1:H1"/>
    <mergeCell ref="E24:H24"/>
    <mergeCell ref="D5:E5"/>
    <mergeCell ref="F5:H5"/>
    <mergeCell ref="B6:H6"/>
    <mergeCell ref="B24:D24"/>
    <mergeCell ref="B25:C25"/>
    <mergeCell ref="E25:F29"/>
    <mergeCell ref="B26:C26"/>
    <mergeCell ref="B27:C27"/>
    <mergeCell ref="B28:C28"/>
    <mergeCell ref="B29:C29"/>
    <mergeCell ref="B19:G19"/>
    <mergeCell ref="B20:G20"/>
    <mergeCell ref="G25:H29"/>
    <mergeCell ref="B22:G22"/>
    <mergeCell ref="B23:G23"/>
    <mergeCell ref="B21:G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8"/>
  <sheetViews>
    <sheetView tabSelected="1" zoomScale="66" zoomScaleNormal="66" zoomScaleSheetLayoutView="100" zoomScalePageLayoutView="0" workbookViewId="0" topLeftCell="A16">
      <selection activeCell="E30" sqref="E30"/>
    </sheetView>
  </sheetViews>
  <sheetFormatPr defaultColWidth="9.140625" defaultRowHeight="24.75" customHeight="1"/>
  <cols>
    <col min="1" max="1" width="9.140625" style="4" customWidth="1"/>
    <col min="2" max="2" width="21.7109375" style="1" customWidth="1"/>
    <col min="3" max="3" width="24.7109375" style="1" customWidth="1"/>
    <col min="4" max="4" width="26.421875" style="1" customWidth="1"/>
    <col min="5" max="5" width="20.7109375" style="1" customWidth="1"/>
    <col min="6" max="6" width="24.140625" style="1" customWidth="1"/>
    <col min="7" max="7" width="18.140625" style="1" customWidth="1"/>
    <col min="8" max="8" width="15.28125" style="1" customWidth="1"/>
    <col min="9" max="10" width="9.00390625" style="3" customWidth="1"/>
    <col min="11" max="11" width="25.00390625" style="3" customWidth="1"/>
    <col min="12" max="12" width="42.28125" style="3" customWidth="1"/>
    <col min="13" max="17" width="9.140625" style="11" customWidth="1"/>
    <col min="18" max="16384" width="9.140625" style="4" customWidth="1"/>
  </cols>
  <sheetData>
    <row r="1" spans="2:8" ht="24.75" customHeight="1">
      <c r="B1" s="136" t="s">
        <v>184</v>
      </c>
      <c r="C1" s="136"/>
      <c r="D1" s="136"/>
      <c r="E1" s="136"/>
      <c r="F1" s="136"/>
      <c r="G1" s="136"/>
      <c r="H1" s="136"/>
    </row>
    <row r="2" spans="2:8" ht="24.75" customHeight="1">
      <c r="B2" s="5" t="s">
        <v>0</v>
      </c>
      <c r="C2" s="5" t="s">
        <v>182</v>
      </c>
      <c r="D2" s="5" t="s">
        <v>1</v>
      </c>
      <c r="E2" s="5" t="s">
        <v>2</v>
      </c>
      <c r="F2" s="135" t="s">
        <v>3</v>
      </c>
      <c r="G2" s="135"/>
      <c r="H2" s="135"/>
    </row>
    <row r="3" spans="2:8" ht="24.75" customHeight="1">
      <c r="B3" s="5" t="s">
        <v>4</v>
      </c>
      <c r="C3" s="5" t="s">
        <v>185</v>
      </c>
      <c r="D3" s="5" t="s">
        <v>5</v>
      </c>
      <c r="E3" s="120">
        <v>-8</v>
      </c>
      <c r="F3" s="227">
        <v>40</v>
      </c>
      <c r="G3" s="227"/>
      <c r="H3" s="227"/>
    </row>
    <row r="4" spans="2:8" ht="24.75" customHeight="1">
      <c r="B4" s="5" t="s">
        <v>6</v>
      </c>
      <c r="C4" s="5">
        <v>5</v>
      </c>
      <c r="D4" s="5" t="s">
        <v>7</v>
      </c>
      <c r="E4" s="120">
        <v>24</v>
      </c>
      <c r="F4" s="227">
        <v>50</v>
      </c>
      <c r="G4" s="227"/>
      <c r="H4" s="227"/>
    </row>
    <row r="5" spans="2:8" ht="24.75" customHeight="1">
      <c r="B5" s="5"/>
      <c r="C5" s="5"/>
      <c r="D5" s="135" t="s">
        <v>8</v>
      </c>
      <c r="E5" s="135"/>
      <c r="F5" s="227">
        <v>550</v>
      </c>
      <c r="G5" s="227"/>
      <c r="H5" s="227"/>
    </row>
    <row r="6" spans="2:11" ht="24.75" customHeight="1">
      <c r="B6" s="134" t="s">
        <v>9</v>
      </c>
      <c r="C6" s="134"/>
      <c r="D6" s="134"/>
      <c r="E6" s="134"/>
      <c r="F6" s="134"/>
      <c r="G6" s="134"/>
      <c r="H6" s="134"/>
      <c r="K6" s="221"/>
    </row>
    <row r="7" spans="2:11" ht="41.25" customHeight="1">
      <c r="B7" s="5" t="s">
        <v>10</v>
      </c>
      <c r="C7" s="5" t="s">
        <v>11</v>
      </c>
      <c r="D7" s="5" t="s">
        <v>12</v>
      </c>
      <c r="E7" s="5" t="s">
        <v>13</v>
      </c>
      <c r="F7" s="5" t="s">
        <v>12</v>
      </c>
      <c r="G7" s="5" t="s">
        <v>14</v>
      </c>
      <c r="H7" s="5" t="s">
        <v>60</v>
      </c>
      <c r="K7" s="221"/>
    </row>
    <row r="8" spans="2:11" ht="24.75" customHeight="1">
      <c r="B8" s="5" t="s">
        <v>15</v>
      </c>
      <c r="C8" s="120">
        <v>0.6</v>
      </c>
      <c r="D8" s="120">
        <v>40</v>
      </c>
      <c r="E8" s="120">
        <v>10</v>
      </c>
      <c r="F8" s="120">
        <v>0.04</v>
      </c>
      <c r="G8" s="228">
        <v>3.442857142857143</v>
      </c>
      <c r="H8" s="120">
        <v>0</v>
      </c>
      <c r="K8" s="221"/>
    </row>
    <row r="9" spans="2:11" ht="24.75" customHeight="1">
      <c r="B9" s="5" t="s">
        <v>16</v>
      </c>
      <c r="C9" s="120">
        <v>0.6</v>
      </c>
      <c r="D9" s="120">
        <v>40</v>
      </c>
      <c r="E9" s="120">
        <v>10</v>
      </c>
      <c r="F9" s="120">
        <v>0.04</v>
      </c>
      <c r="G9" s="228">
        <v>6.171428571428572</v>
      </c>
      <c r="H9" s="120">
        <v>90</v>
      </c>
      <c r="K9" s="221"/>
    </row>
    <row r="10" spans="2:11" ht="24.75" customHeight="1">
      <c r="B10" s="5" t="s">
        <v>17</v>
      </c>
      <c r="C10" s="120">
        <v>0.6</v>
      </c>
      <c r="D10" s="120">
        <v>40</v>
      </c>
      <c r="E10" s="120">
        <v>20</v>
      </c>
      <c r="F10" s="120">
        <v>0.0367</v>
      </c>
      <c r="G10" s="228">
        <v>0.4928571428571428</v>
      </c>
      <c r="H10" s="120">
        <v>65</v>
      </c>
      <c r="K10" s="221"/>
    </row>
    <row r="11" spans="2:8" ht="24.75" customHeight="1">
      <c r="B11" s="5" t="s">
        <v>18</v>
      </c>
      <c r="C11" s="120">
        <v>0.6</v>
      </c>
      <c r="D11" s="120">
        <v>40</v>
      </c>
      <c r="E11" s="120">
        <v>20</v>
      </c>
      <c r="F11" s="120">
        <v>0.04</v>
      </c>
      <c r="G11" s="228">
        <v>0.8885714285714286</v>
      </c>
      <c r="H11" s="120">
        <v>85</v>
      </c>
    </row>
    <row r="12" spans="2:8" ht="24.75" customHeight="1">
      <c r="B12" s="5" t="s">
        <v>19</v>
      </c>
      <c r="C12" s="120">
        <v>0.65</v>
      </c>
      <c r="D12" s="120">
        <v>40</v>
      </c>
      <c r="E12" s="120">
        <v>20</v>
      </c>
      <c r="F12" s="120">
        <v>0.0535</v>
      </c>
      <c r="G12" s="228">
        <v>3.9357142857142855</v>
      </c>
      <c r="H12" s="120">
        <v>0</v>
      </c>
    </row>
    <row r="13" spans="2:8" ht="24.75" customHeight="1">
      <c r="B13" s="134" t="s">
        <v>20</v>
      </c>
      <c r="C13" s="134"/>
      <c r="D13" s="134"/>
      <c r="E13" s="134"/>
      <c r="F13" s="134"/>
      <c r="G13" s="134"/>
      <c r="H13" s="134"/>
    </row>
    <row r="14" spans="2:8" ht="52.5" customHeight="1">
      <c r="B14" s="5" t="s">
        <v>21</v>
      </c>
      <c r="C14" s="5" t="s">
        <v>11</v>
      </c>
      <c r="D14" s="5" t="s">
        <v>12</v>
      </c>
      <c r="E14" s="5" t="s">
        <v>22</v>
      </c>
      <c r="F14" s="5" t="s">
        <v>23</v>
      </c>
      <c r="G14" s="5" t="s">
        <v>14</v>
      </c>
      <c r="H14" s="5" t="s">
        <v>24</v>
      </c>
    </row>
    <row r="15" spans="2:8" ht="24.75" customHeight="1">
      <c r="B15" s="5" t="s">
        <v>25</v>
      </c>
      <c r="C15" s="229">
        <v>4.76</v>
      </c>
      <c r="D15" s="229">
        <v>0.9</v>
      </c>
      <c r="E15" s="229">
        <v>0.84</v>
      </c>
      <c r="F15" s="229">
        <v>0.12</v>
      </c>
      <c r="G15" s="228">
        <v>0.4714285714285715</v>
      </c>
      <c r="H15" s="230">
        <v>65</v>
      </c>
    </row>
    <row r="16" spans="2:12" ht="24.75" customHeight="1">
      <c r="B16" s="5" t="s">
        <v>26</v>
      </c>
      <c r="C16" s="229">
        <v>3.6</v>
      </c>
      <c r="D16" s="229">
        <v>0.9</v>
      </c>
      <c r="E16" s="229">
        <v>0.84</v>
      </c>
      <c r="F16" s="229">
        <v>0.12</v>
      </c>
      <c r="G16" s="228">
        <v>0.2571428571428571</v>
      </c>
      <c r="H16" s="230">
        <v>85</v>
      </c>
      <c r="K16" s="117"/>
      <c r="L16" s="118" t="s">
        <v>183</v>
      </c>
    </row>
    <row r="17" spans="2:12" ht="24.75" customHeight="1">
      <c r="B17" s="5" t="s">
        <v>27</v>
      </c>
      <c r="C17" s="229">
        <v>3.2</v>
      </c>
      <c r="D17" s="229">
        <v>0.9</v>
      </c>
      <c r="E17" s="229">
        <v>0.84</v>
      </c>
      <c r="F17" s="229">
        <v>0.12</v>
      </c>
      <c r="G17" s="228">
        <v>1.2785714285714285</v>
      </c>
      <c r="H17" s="230">
        <v>90</v>
      </c>
      <c r="K17" s="119"/>
      <c r="L17" s="118" t="s">
        <v>192</v>
      </c>
    </row>
    <row r="18" spans="2:11" ht="24.75" customHeight="1">
      <c r="B18" s="127" t="s">
        <v>189</v>
      </c>
      <c r="C18" s="137"/>
      <c r="D18" s="137"/>
      <c r="E18" s="137"/>
      <c r="F18" s="137"/>
      <c r="G18" s="137"/>
      <c r="H18" s="128"/>
      <c r="K18" s="226"/>
    </row>
    <row r="19" spans="2:11" ht="24.75" customHeight="1">
      <c r="B19" s="222" t="s">
        <v>190</v>
      </c>
      <c r="C19" s="223"/>
      <c r="D19" s="223"/>
      <c r="E19" s="223"/>
      <c r="F19" s="223"/>
      <c r="G19" s="224"/>
      <c r="H19" s="225"/>
      <c r="K19" s="226"/>
    </row>
    <row r="20" spans="2:11" ht="24.75" customHeight="1">
      <c r="B20" s="222" t="s">
        <v>186</v>
      </c>
      <c r="C20" s="223"/>
      <c r="D20" s="223"/>
      <c r="E20" s="223"/>
      <c r="F20" s="223"/>
      <c r="G20" s="224"/>
      <c r="H20" s="225"/>
      <c r="K20" s="226"/>
    </row>
    <row r="21" spans="2:11" ht="24.75" customHeight="1">
      <c r="B21" s="222" t="s">
        <v>187</v>
      </c>
      <c r="C21" s="223"/>
      <c r="D21" s="223"/>
      <c r="E21" s="223"/>
      <c r="F21" s="223"/>
      <c r="G21" s="224"/>
      <c r="H21" s="225"/>
      <c r="K21" s="226"/>
    </row>
    <row r="22" spans="2:11" ht="24.75" customHeight="1">
      <c r="B22" s="222" t="s">
        <v>188</v>
      </c>
      <c r="C22" s="223"/>
      <c r="D22" s="223"/>
      <c r="E22" s="223"/>
      <c r="F22" s="223"/>
      <c r="G22" s="224"/>
      <c r="H22" s="225"/>
      <c r="K22" s="226"/>
    </row>
    <row r="23" spans="2:11" ht="24.75" customHeight="1">
      <c r="B23" s="222" t="s">
        <v>40</v>
      </c>
      <c r="C23" s="223"/>
      <c r="D23" s="223"/>
      <c r="E23" s="223"/>
      <c r="F23" s="223"/>
      <c r="G23" s="224"/>
      <c r="H23" s="225"/>
      <c r="K23" s="1"/>
    </row>
    <row r="24" spans="2:8" ht="24.75" customHeight="1">
      <c r="B24" s="130" t="s">
        <v>53</v>
      </c>
      <c r="C24" s="130"/>
      <c r="D24" s="130"/>
      <c r="E24" s="127"/>
      <c r="F24" s="137"/>
      <c r="G24" s="137"/>
      <c r="H24" s="128"/>
    </row>
    <row r="25" spans="2:8" ht="24.75" customHeight="1">
      <c r="B25" s="131" t="s">
        <v>54</v>
      </c>
      <c r="C25" s="131"/>
      <c r="D25" s="113">
        <f>SUM(H19:H23)</f>
        <v>0</v>
      </c>
      <c r="E25" s="132" t="s">
        <v>193</v>
      </c>
      <c r="F25" s="132"/>
      <c r="G25" s="121">
        <f>D29</f>
        <v>0</v>
      </c>
      <c r="H25" s="122"/>
    </row>
    <row r="26" spans="2:8" ht="24.75" customHeight="1">
      <c r="B26" s="131" t="s">
        <v>56</v>
      </c>
      <c r="C26" s="131"/>
      <c r="D26" s="114">
        <f>D25/1000</f>
        <v>0</v>
      </c>
      <c r="E26" s="132"/>
      <c r="F26" s="132"/>
      <c r="G26" s="123"/>
      <c r="H26" s="124"/>
    </row>
    <row r="27" spans="2:8" ht="24.75" customHeight="1">
      <c r="B27" s="131" t="s">
        <v>57</v>
      </c>
      <c r="C27" s="131"/>
      <c r="D27" s="114">
        <v>5</v>
      </c>
      <c r="E27" s="132"/>
      <c r="F27" s="132"/>
      <c r="G27" s="123"/>
      <c r="H27" s="124"/>
    </row>
    <row r="28" spans="2:8" ht="24.75" customHeight="1">
      <c r="B28" s="131" t="s">
        <v>191</v>
      </c>
      <c r="C28" s="131"/>
      <c r="D28" s="115">
        <f>(D26*D27)/100</f>
        <v>0</v>
      </c>
      <c r="E28" s="132"/>
      <c r="F28" s="132"/>
      <c r="G28" s="123"/>
      <c r="H28" s="124"/>
    </row>
    <row r="29" spans="2:8" ht="24.75" customHeight="1">
      <c r="B29" s="133" t="s">
        <v>59</v>
      </c>
      <c r="C29" s="133"/>
      <c r="D29" s="116">
        <f>D28+D26</f>
        <v>0</v>
      </c>
      <c r="E29" s="132"/>
      <c r="F29" s="132"/>
      <c r="G29" s="125"/>
      <c r="H29" s="126"/>
    </row>
    <row r="30" spans="2:8" ht="24.75" customHeight="1">
      <c r="B30" s="11"/>
      <c r="C30" s="11"/>
      <c r="D30" s="11"/>
      <c r="E30" s="3"/>
      <c r="F30" s="11"/>
      <c r="G30" s="2"/>
      <c r="H30" s="2"/>
    </row>
    <row r="31" spans="2:8" ht="24.75" customHeight="1">
      <c r="B31" s="11"/>
      <c r="C31" s="11"/>
      <c r="D31" s="11"/>
      <c r="E31" s="3"/>
      <c r="F31" s="11"/>
      <c r="G31" s="2"/>
      <c r="H31" s="2"/>
    </row>
    <row r="32" spans="2:8" ht="24.75" customHeight="1">
      <c r="B32" s="11"/>
      <c r="C32" s="11"/>
      <c r="D32" s="11"/>
      <c r="E32" s="3"/>
      <c r="F32" s="11"/>
      <c r="G32" s="2"/>
      <c r="H32" s="2"/>
    </row>
    <row r="33" spans="2:8" ht="24.75" customHeight="1">
      <c r="B33" s="11"/>
      <c r="C33" s="11"/>
      <c r="D33" s="11"/>
      <c r="E33" s="3"/>
      <c r="F33" s="11"/>
      <c r="G33" s="2"/>
      <c r="H33" s="2"/>
    </row>
    <row r="34" spans="2:8" ht="24.75" customHeight="1">
      <c r="B34" s="11"/>
      <c r="C34" s="11"/>
      <c r="D34" s="11"/>
      <c r="E34" s="3"/>
      <c r="F34" s="11"/>
      <c r="G34" s="3"/>
      <c r="H34" s="2"/>
    </row>
    <row r="35" spans="2:8" ht="24.75" customHeight="1">
      <c r="B35" s="11"/>
      <c r="C35" s="11"/>
      <c r="D35" s="11"/>
      <c r="E35" s="3"/>
      <c r="F35" s="11"/>
      <c r="G35" s="3"/>
      <c r="H35" s="2"/>
    </row>
    <row r="36" spans="2:8" ht="24.75" customHeight="1">
      <c r="B36" s="11"/>
      <c r="C36" s="11"/>
      <c r="D36" s="11"/>
      <c r="E36" s="11"/>
      <c r="F36" s="11"/>
      <c r="G36" s="11"/>
      <c r="H36" s="2"/>
    </row>
    <row r="37" spans="2:8" ht="24.75" customHeight="1">
      <c r="B37" s="3"/>
      <c r="C37" s="3"/>
      <c r="D37" s="3"/>
      <c r="E37" s="3"/>
      <c r="F37" s="3"/>
      <c r="G37" s="3"/>
      <c r="H37" s="3"/>
    </row>
    <row r="38" spans="2:8" ht="24.75" customHeight="1">
      <c r="B38" s="3"/>
      <c r="C38" s="3"/>
      <c r="D38" s="3"/>
      <c r="E38" s="3"/>
      <c r="F38" s="3"/>
      <c r="G38" s="3"/>
      <c r="H38" s="3"/>
    </row>
    <row r="39" spans="2:8" ht="24.75" customHeight="1">
      <c r="B39" s="3"/>
      <c r="C39" s="3"/>
      <c r="D39" s="3"/>
      <c r="E39" s="3"/>
      <c r="F39" s="3"/>
      <c r="G39" s="3"/>
      <c r="H39" s="3"/>
    </row>
    <row r="40" spans="2:8" ht="24.75" customHeight="1">
      <c r="B40" s="3"/>
      <c r="C40" s="3"/>
      <c r="D40" s="3"/>
      <c r="E40" s="3"/>
      <c r="F40" s="3"/>
      <c r="G40" s="3"/>
      <c r="H40" s="3"/>
    </row>
    <row r="41" spans="2:8" ht="24.75" customHeight="1">
      <c r="B41" s="3"/>
      <c r="C41" s="3"/>
      <c r="D41" s="3"/>
      <c r="E41" s="3"/>
      <c r="F41" s="3"/>
      <c r="G41" s="3"/>
      <c r="H41" s="3"/>
    </row>
    <row r="42" spans="2:8" ht="24.75" customHeight="1">
      <c r="B42" s="3"/>
      <c r="C42" s="3"/>
      <c r="D42" s="3"/>
      <c r="E42" s="3"/>
      <c r="F42" s="3"/>
      <c r="G42" s="3"/>
      <c r="H42" s="3"/>
    </row>
    <row r="43" spans="2:8" ht="24.75" customHeight="1">
      <c r="B43" s="3"/>
      <c r="C43" s="3"/>
      <c r="D43" s="3"/>
      <c r="E43" s="3"/>
      <c r="F43" s="3"/>
      <c r="G43" s="3"/>
      <c r="H43" s="3"/>
    </row>
    <row r="44" spans="2:8" ht="24.75" customHeight="1">
      <c r="B44" s="3"/>
      <c r="C44" s="3"/>
      <c r="D44" s="3"/>
      <c r="E44" s="3"/>
      <c r="F44" s="3"/>
      <c r="G44" s="3"/>
      <c r="H44" s="3"/>
    </row>
    <row r="45" spans="2:8" ht="24.75" customHeight="1">
      <c r="B45" s="3"/>
      <c r="C45" s="3"/>
      <c r="D45" s="3"/>
      <c r="E45" s="3"/>
      <c r="F45" s="3"/>
      <c r="G45" s="3"/>
      <c r="H45" s="3"/>
    </row>
    <row r="46" spans="2:8" ht="24.75" customHeight="1">
      <c r="B46" s="3"/>
      <c r="C46" s="3"/>
      <c r="D46" s="3"/>
      <c r="E46" s="3"/>
      <c r="F46" s="3"/>
      <c r="G46" s="3"/>
      <c r="H46" s="3"/>
    </row>
    <row r="47" spans="2:8" ht="24.75" customHeight="1">
      <c r="B47" s="3"/>
      <c r="C47" s="3"/>
      <c r="D47" s="3"/>
      <c r="E47" s="3"/>
      <c r="F47" s="3"/>
      <c r="G47" s="3"/>
      <c r="H47" s="3"/>
    </row>
    <row r="48" spans="2:8" ht="24.75" customHeight="1">
      <c r="B48" s="3"/>
      <c r="C48" s="3"/>
      <c r="D48" s="3"/>
      <c r="E48" s="3"/>
      <c r="F48" s="3"/>
      <c r="G48" s="3"/>
      <c r="H48" s="3"/>
    </row>
    <row r="49" spans="2:8" ht="24.75" customHeight="1">
      <c r="B49" s="3"/>
      <c r="C49" s="3"/>
      <c r="D49" s="3"/>
      <c r="E49" s="3"/>
      <c r="F49" s="3"/>
      <c r="G49" s="3"/>
      <c r="H49" s="3"/>
    </row>
    <row r="50" spans="2:8" ht="24.75" customHeight="1">
      <c r="B50" s="3"/>
      <c r="C50" s="3"/>
      <c r="D50" s="3"/>
      <c r="E50" s="3"/>
      <c r="F50" s="3"/>
      <c r="G50" s="3"/>
      <c r="H50" s="3"/>
    </row>
    <row r="51" spans="2:8" ht="24.75" customHeight="1">
      <c r="B51" s="3"/>
      <c r="C51" s="3"/>
      <c r="D51" s="3"/>
      <c r="E51" s="3"/>
      <c r="F51" s="3"/>
      <c r="G51" s="3"/>
      <c r="H51" s="3"/>
    </row>
    <row r="52" spans="2:8" ht="24.75" customHeight="1">
      <c r="B52" s="3"/>
      <c r="C52" s="3"/>
      <c r="D52" s="3"/>
      <c r="E52" s="3"/>
      <c r="F52" s="3"/>
      <c r="G52" s="3"/>
      <c r="H52" s="3"/>
    </row>
    <row r="53" spans="2:8" ht="24.75" customHeight="1">
      <c r="B53" s="3"/>
      <c r="C53" s="3"/>
      <c r="D53" s="3"/>
      <c r="E53" s="3"/>
      <c r="F53" s="3"/>
      <c r="G53" s="3"/>
      <c r="H53" s="3"/>
    </row>
    <row r="54" spans="2:8" ht="24.75" customHeight="1">
      <c r="B54" s="3"/>
      <c r="C54" s="3"/>
      <c r="D54" s="3"/>
      <c r="E54" s="3"/>
      <c r="F54" s="3"/>
      <c r="G54" s="3"/>
      <c r="H54" s="3"/>
    </row>
    <row r="55" spans="2:8" ht="24.75" customHeight="1">
      <c r="B55" s="3"/>
      <c r="C55" s="3"/>
      <c r="D55" s="3"/>
      <c r="E55" s="3"/>
      <c r="F55" s="3"/>
      <c r="G55" s="3"/>
      <c r="H55" s="3"/>
    </row>
    <row r="56" spans="2:8" ht="24.75" customHeight="1">
      <c r="B56" s="3"/>
      <c r="C56" s="3"/>
      <c r="D56" s="3"/>
      <c r="E56" s="3"/>
      <c r="F56" s="3"/>
      <c r="G56" s="3"/>
      <c r="H56" s="3"/>
    </row>
    <row r="57" spans="2:8" ht="24.75" customHeight="1">
      <c r="B57" s="3"/>
      <c r="C57" s="3"/>
      <c r="D57" s="3"/>
      <c r="E57" s="3"/>
      <c r="F57" s="3"/>
      <c r="G57" s="3"/>
      <c r="H57" s="3"/>
    </row>
    <row r="58" spans="2:8" ht="24.75" customHeight="1">
      <c r="B58" s="3"/>
      <c r="C58" s="3"/>
      <c r="D58" s="3"/>
      <c r="E58" s="3"/>
      <c r="F58" s="3"/>
      <c r="G58" s="3"/>
      <c r="H58" s="3"/>
    </row>
    <row r="59" spans="2:8" ht="24.75" customHeight="1">
      <c r="B59" s="3"/>
      <c r="C59" s="3"/>
      <c r="D59" s="3"/>
      <c r="E59" s="3"/>
      <c r="F59" s="3"/>
      <c r="G59" s="3"/>
      <c r="H59" s="3"/>
    </row>
    <row r="60" spans="2:8" ht="24.75" customHeight="1">
      <c r="B60" s="3"/>
      <c r="C60" s="3"/>
      <c r="D60" s="3"/>
      <c r="E60" s="3"/>
      <c r="F60" s="3"/>
      <c r="G60" s="3"/>
      <c r="H60" s="3"/>
    </row>
    <row r="61" spans="2:8" ht="24.75" customHeight="1">
      <c r="B61" s="3"/>
      <c r="C61" s="3"/>
      <c r="D61" s="3"/>
      <c r="E61" s="3"/>
      <c r="F61" s="3"/>
      <c r="G61" s="3"/>
      <c r="H61" s="3"/>
    </row>
    <row r="62" spans="2:8" ht="24.75" customHeight="1">
      <c r="B62" s="3"/>
      <c r="C62" s="3"/>
      <c r="D62" s="3"/>
      <c r="E62" s="3"/>
      <c r="F62" s="3"/>
      <c r="G62" s="3"/>
      <c r="H62" s="3"/>
    </row>
    <row r="63" spans="2:8" ht="24.75" customHeight="1">
      <c r="B63" s="3"/>
      <c r="C63" s="3"/>
      <c r="D63" s="3"/>
      <c r="E63" s="3"/>
      <c r="F63" s="3"/>
      <c r="G63" s="3"/>
      <c r="H63" s="3"/>
    </row>
    <row r="64" spans="2:8" ht="24.75" customHeight="1">
      <c r="B64" s="3"/>
      <c r="C64" s="3"/>
      <c r="D64" s="3"/>
      <c r="E64" s="3"/>
      <c r="F64" s="3"/>
      <c r="G64" s="3"/>
      <c r="H64" s="3"/>
    </row>
    <row r="65" spans="2:8" ht="24.75" customHeight="1">
      <c r="B65" s="3"/>
      <c r="C65" s="3"/>
      <c r="D65" s="3"/>
      <c r="E65" s="3"/>
      <c r="F65" s="3"/>
      <c r="G65" s="3"/>
      <c r="H65" s="3"/>
    </row>
    <row r="66" spans="2:8" ht="24.75" customHeight="1">
      <c r="B66" s="3"/>
      <c r="C66" s="3"/>
      <c r="D66" s="3"/>
      <c r="E66" s="3"/>
      <c r="F66" s="3"/>
      <c r="G66" s="3"/>
      <c r="H66" s="3"/>
    </row>
    <row r="67" spans="2:8" ht="24.75" customHeight="1">
      <c r="B67" s="3"/>
      <c r="C67" s="3"/>
      <c r="D67" s="3"/>
      <c r="E67" s="3"/>
      <c r="F67" s="3"/>
      <c r="G67" s="3"/>
      <c r="H67" s="3"/>
    </row>
    <row r="68" spans="2:8" ht="24.75" customHeight="1">
      <c r="B68" s="3"/>
      <c r="C68" s="3"/>
      <c r="D68" s="3"/>
      <c r="E68" s="3"/>
      <c r="F68" s="3"/>
      <c r="G68" s="3"/>
      <c r="H68" s="3"/>
    </row>
  </sheetData>
  <sheetProtection selectLockedCells="1" selectUnlockedCells="1"/>
  <mergeCells count="23">
    <mergeCell ref="B29:C29"/>
    <mergeCell ref="B22:G22"/>
    <mergeCell ref="B23:G23"/>
    <mergeCell ref="B24:D24"/>
    <mergeCell ref="E24:H24"/>
    <mergeCell ref="B25:C25"/>
    <mergeCell ref="E25:F29"/>
    <mergeCell ref="G25:H29"/>
    <mergeCell ref="B26:C26"/>
    <mergeCell ref="B27:C27"/>
    <mergeCell ref="B28:C28"/>
    <mergeCell ref="B6:H6"/>
    <mergeCell ref="B13:H13"/>
    <mergeCell ref="B18:H18"/>
    <mergeCell ref="B19:G19"/>
    <mergeCell ref="B20:G20"/>
    <mergeCell ref="B21:G21"/>
    <mergeCell ref="B1:H1"/>
    <mergeCell ref="F2:H2"/>
    <mergeCell ref="F3:H3"/>
    <mergeCell ref="F4:H4"/>
    <mergeCell ref="D5:E5"/>
    <mergeCell ref="F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73"/>
  <sheetViews>
    <sheetView zoomScale="75" zoomScaleNormal="75" zoomScalePageLayoutView="0" workbookViewId="0" topLeftCell="C103">
      <selection activeCell="S122" sqref="S122:S126"/>
    </sheetView>
  </sheetViews>
  <sheetFormatPr defaultColWidth="9.140625" defaultRowHeight="12.75"/>
  <cols>
    <col min="2" max="2" width="33.57421875" style="0" customWidth="1"/>
    <col min="3" max="3" width="16.00390625" style="0" bestFit="1" customWidth="1"/>
    <col min="5" max="5" width="12.140625" style="0" bestFit="1" customWidth="1"/>
    <col min="6" max="6" width="17.421875" style="0" bestFit="1" customWidth="1"/>
    <col min="7" max="7" width="15.00390625" style="0" bestFit="1" customWidth="1"/>
    <col min="8" max="8" width="14.7109375" style="0" bestFit="1" customWidth="1"/>
    <col min="9" max="9" width="15.140625" style="0" bestFit="1" customWidth="1"/>
    <col min="10" max="10" width="12.00390625" style="0" bestFit="1" customWidth="1"/>
    <col min="11" max="11" width="13.7109375" style="0" bestFit="1" customWidth="1"/>
    <col min="12" max="12" width="11.00390625" style="0" bestFit="1" customWidth="1"/>
    <col min="13" max="13" width="8.00390625" style="0" customWidth="1"/>
    <col min="14" max="14" width="17.8515625" style="0" customWidth="1"/>
    <col min="17" max="17" width="9.28125" style="0" customWidth="1"/>
    <col min="18" max="19" width="21.28125" style="0" bestFit="1" customWidth="1"/>
  </cols>
  <sheetData>
    <row r="1" ht="13.5" thickBot="1"/>
    <row r="2" spans="1:14" ht="24" thickBot="1">
      <c r="A2" s="151" t="s">
        <v>140</v>
      </c>
      <c r="B2" s="152"/>
      <c r="C2" s="152"/>
      <c r="D2" s="152"/>
      <c r="E2" s="152"/>
      <c r="F2" s="152"/>
      <c r="G2" s="153"/>
      <c r="H2" s="148" t="s">
        <v>164</v>
      </c>
      <c r="I2" s="149"/>
      <c r="J2" s="149"/>
      <c r="K2" s="149"/>
      <c r="L2" s="149"/>
      <c r="M2" s="149"/>
      <c r="N2" s="150"/>
    </row>
    <row r="3" spans="1:14" ht="12.75">
      <c r="A3" s="61"/>
      <c r="B3" s="62"/>
      <c r="C3" s="62"/>
      <c r="D3" s="62"/>
      <c r="E3" s="62"/>
      <c r="F3" s="62"/>
      <c r="G3" s="62"/>
      <c r="H3" s="92"/>
      <c r="I3" s="93"/>
      <c r="J3" s="93"/>
      <c r="K3" s="93"/>
      <c r="L3" s="93"/>
      <c r="M3" s="93"/>
      <c r="N3" s="56"/>
    </row>
    <row r="4" spans="1:14" ht="20.25">
      <c r="A4" s="61"/>
      <c r="B4" s="62"/>
      <c r="C4" s="59"/>
      <c r="D4" s="59"/>
      <c r="E4" s="138" t="s">
        <v>141</v>
      </c>
      <c r="F4" s="138"/>
      <c r="G4" s="62"/>
      <c r="H4" s="67" t="s">
        <v>147</v>
      </c>
      <c r="I4" s="91"/>
      <c r="J4" s="91"/>
      <c r="K4" s="91"/>
      <c r="L4" s="93"/>
      <c r="M4" s="93"/>
      <c r="N4" s="56"/>
    </row>
    <row r="5" spans="1:14" ht="15.75">
      <c r="A5" s="61"/>
      <c r="B5" s="62"/>
      <c r="C5" s="59"/>
      <c r="D5" s="59"/>
      <c r="E5" s="138"/>
      <c r="F5" s="138"/>
      <c r="G5" s="62"/>
      <c r="H5" s="94" t="s">
        <v>148</v>
      </c>
      <c r="I5" s="91"/>
      <c r="J5" s="91"/>
      <c r="K5" s="91"/>
      <c r="L5" s="93"/>
      <c r="M5" s="93"/>
      <c r="N5" s="56"/>
    </row>
    <row r="6" spans="1:14" ht="18.75">
      <c r="A6" s="61"/>
      <c r="B6" s="62"/>
      <c r="C6" s="59"/>
      <c r="D6" s="59"/>
      <c r="E6" s="138"/>
      <c r="F6" s="138"/>
      <c r="G6" s="62"/>
      <c r="H6" s="94" t="s">
        <v>149</v>
      </c>
      <c r="I6" s="91"/>
      <c r="J6" s="91"/>
      <c r="K6" s="91"/>
      <c r="L6" s="93"/>
      <c r="M6" s="93"/>
      <c r="N6" s="56"/>
    </row>
    <row r="7" spans="1:14" ht="20.25">
      <c r="A7" s="61"/>
      <c r="B7" s="62"/>
      <c r="C7" s="59"/>
      <c r="D7" s="59"/>
      <c r="E7" s="138"/>
      <c r="F7" s="138"/>
      <c r="G7" s="62"/>
      <c r="H7" s="94" t="s">
        <v>150</v>
      </c>
      <c r="I7" s="91"/>
      <c r="J7" s="91"/>
      <c r="K7" s="91"/>
      <c r="L7" s="93"/>
      <c r="M7" s="93"/>
      <c r="N7" s="56"/>
    </row>
    <row r="8" spans="1:14" ht="20.25">
      <c r="A8" s="61"/>
      <c r="B8" s="62"/>
      <c r="C8" s="59"/>
      <c r="D8" s="59"/>
      <c r="E8" s="138"/>
      <c r="F8" s="138"/>
      <c r="G8" s="62"/>
      <c r="H8" s="94" t="s">
        <v>151</v>
      </c>
      <c r="I8" s="91"/>
      <c r="J8" s="91"/>
      <c r="K8" s="91"/>
      <c r="L8" s="93"/>
      <c r="M8" s="93"/>
      <c r="N8" s="56"/>
    </row>
    <row r="9" spans="1:14" ht="20.25">
      <c r="A9" s="61"/>
      <c r="B9" s="62"/>
      <c r="C9" s="60"/>
      <c r="D9" s="60"/>
      <c r="E9" s="62"/>
      <c r="F9" s="62"/>
      <c r="G9" s="62"/>
      <c r="H9" s="94" t="s">
        <v>152</v>
      </c>
      <c r="I9" s="91"/>
      <c r="J9" s="91"/>
      <c r="K9" s="91"/>
      <c r="L9" s="93"/>
      <c r="M9" s="93"/>
      <c r="N9" s="56"/>
    </row>
    <row r="10" spans="1:14" ht="15.75">
      <c r="A10" s="61"/>
      <c r="B10" s="62"/>
      <c r="C10" s="60"/>
      <c r="D10" s="60"/>
      <c r="E10" s="62"/>
      <c r="F10" s="62"/>
      <c r="G10" s="62"/>
      <c r="H10" s="92"/>
      <c r="I10" s="93"/>
      <c r="J10" s="93"/>
      <c r="K10" s="93"/>
      <c r="L10" s="93"/>
      <c r="M10" s="93"/>
      <c r="N10" s="56"/>
    </row>
    <row r="11" spans="1:14" ht="13.5" thickBot="1">
      <c r="A11" s="61"/>
      <c r="B11" s="62"/>
      <c r="C11" s="62"/>
      <c r="D11" s="62"/>
      <c r="E11" s="62"/>
      <c r="F11" s="62"/>
      <c r="G11" s="62"/>
      <c r="H11" s="92"/>
      <c r="I11" s="93"/>
      <c r="J11" s="93"/>
      <c r="K11" s="93"/>
      <c r="L11" s="93"/>
      <c r="M11" s="93"/>
      <c r="N11" s="56"/>
    </row>
    <row r="12" spans="1:14" ht="18.75" thickBot="1">
      <c r="A12" s="61"/>
      <c r="B12" s="154" t="s">
        <v>139</v>
      </c>
      <c r="C12" s="155"/>
      <c r="D12" s="155"/>
      <c r="E12" s="155"/>
      <c r="F12" s="156"/>
      <c r="G12" s="62"/>
      <c r="H12" s="145"/>
      <c r="I12" s="146"/>
      <c r="J12" s="146"/>
      <c r="K12" s="146"/>
      <c r="L12" s="146"/>
      <c r="M12" s="146"/>
      <c r="N12" s="147"/>
    </row>
    <row r="13" spans="1:14" ht="15.75">
      <c r="A13" s="61"/>
      <c r="B13" s="63"/>
      <c r="C13" s="62"/>
      <c r="D13" s="62"/>
      <c r="E13" s="62"/>
      <c r="F13" s="62"/>
      <c r="G13" s="62"/>
      <c r="H13" s="67" t="s">
        <v>159</v>
      </c>
      <c r="I13" s="91"/>
      <c r="J13" s="91"/>
      <c r="K13" s="91"/>
      <c r="L13" s="90"/>
      <c r="M13" s="90"/>
      <c r="N13" s="56"/>
    </row>
    <row r="14" spans="1:14" ht="16.5" thickBot="1">
      <c r="A14" s="61"/>
      <c r="B14" s="62"/>
      <c r="C14" s="62"/>
      <c r="D14" s="62"/>
      <c r="E14" s="62"/>
      <c r="F14" s="62"/>
      <c r="G14" s="62"/>
      <c r="H14" s="67" t="s">
        <v>160</v>
      </c>
      <c r="I14" s="91"/>
      <c r="J14" s="91"/>
      <c r="K14" s="91"/>
      <c r="L14" s="90"/>
      <c r="M14" s="90"/>
      <c r="N14" s="56"/>
    </row>
    <row r="15" spans="1:14" ht="15.75">
      <c r="A15" s="61"/>
      <c r="B15" s="62"/>
      <c r="C15" s="64" t="s">
        <v>112</v>
      </c>
      <c r="D15" s="62"/>
      <c r="E15" s="139" t="s">
        <v>113</v>
      </c>
      <c r="F15" s="140"/>
      <c r="G15" s="62"/>
      <c r="H15" s="67" t="s">
        <v>161</v>
      </c>
      <c r="I15" s="91"/>
      <c r="J15" s="91"/>
      <c r="K15" s="91"/>
      <c r="L15" s="90"/>
      <c r="M15" s="90"/>
      <c r="N15" s="56"/>
    </row>
    <row r="16" spans="1:14" ht="15.75">
      <c r="A16" s="61"/>
      <c r="B16" s="62"/>
      <c r="C16" s="62"/>
      <c r="D16" s="62"/>
      <c r="E16" s="141"/>
      <c r="F16" s="142"/>
      <c r="G16" s="62"/>
      <c r="H16" s="67" t="s">
        <v>162</v>
      </c>
      <c r="I16" s="91"/>
      <c r="J16" s="91"/>
      <c r="K16" s="91"/>
      <c r="L16" s="90"/>
      <c r="M16" s="90"/>
      <c r="N16" s="56"/>
    </row>
    <row r="17" spans="1:14" ht="18.75">
      <c r="A17" s="61"/>
      <c r="B17" s="62"/>
      <c r="C17" s="62"/>
      <c r="D17" s="62"/>
      <c r="E17" s="141"/>
      <c r="F17" s="142"/>
      <c r="G17" s="62"/>
      <c r="H17" s="67" t="s">
        <v>153</v>
      </c>
      <c r="I17" s="91"/>
      <c r="J17" s="91"/>
      <c r="K17" s="91"/>
      <c r="L17" s="90"/>
      <c r="M17" s="90"/>
      <c r="N17" s="56"/>
    </row>
    <row r="18" spans="1:14" ht="19.5" thickBot="1">
      <c r="A18" s="61"/>
      <c r="B18" s="62"/>
      <c r="C18" s="62"/>
      <c r="D18" s="62"/>
      <c r="E18" s="143"/>
      <c r="F18" s="144"/>
      <c r="G18" s="62"/>
      <c r="H18" s="67" t="s">
        <v>154</v>
      </c>
      <c r="I18" s="91"/>
      <c r="J18" s="91"/>
      <c r="K18" s="91"/>
      <c r="L18" s="90"/>
      <c r="M18" s="90"/>
      <c r="N18" s="56"/>
    </row>
    <row r="19" spans="1:14" ht="15.75">
      <c r="A19" s="61"/>
      <c r="B19" s="62"/>
      <c r="C19" s="62"/>
      <c r="D19" s="62"/>
      <c r="E19" s="62"/>
      <c r="F19" s="62"/>
      <c r="G19" s="62"/>
      <c r="H19" s="67" t="s">
        <v>155</v>
      </c>
      <c r="I19" s="95"/>
      <c r="J19" s="91"/>
      <c r="K19" s="91"/>
      <c r="L19" s="90"/>
      <c r="M19" s="90"/>
      <c r="N19" s="56"/>
    </row>
    <row r="20" spans="1:14" ht="15.75">
      <c r="A20" s="61"/>
      <c r="B20" s="62"/>
      <c r="C20" s="62"/>
      <c r="D20" s="62"/>
      <c r="E20" s="62"/>
      <c r="F20" s="62"/>
      <c r="G20" s="62"/>
      <c r="H20" s="67" t="s">
        <v>163</v>
      </c>
      <c r="I20" s="91"/>
      <c r="J20" s="91"/>
      <c r="K20" s="91"/>
      <c r="L20" s="90"/>
      <c r="M20" s="90"/>
      <c r="N20" s="56"/>
    </row>
    <row r="21" spans="1:14" ht="15.75">
      <c r="A21" s="61"/>
      <c r="B21" s="62"/>
      <c r="C21" s="62"/>
      <c r="D21" s="62"/>
      <c r="E21" s="62"/>
      <c r="F21" s="62"/>
      <c r="G21" s="62"/>
      <c r="H21" s="67" t="s">
        <v>70</v>
      </c>
      <c r="I21" s="91"/>
      <c r="J21" s="91"/>
      <c r="K21" s="91"/>
      <c r="L21" s="90"/>
      <c r="M21" s="90"/>
      <c r="N21" s="56"/>
    </row>
    <row r="22" spans="1:14" ht="15.75">
      <c r="A22" s="61"/>
      <c r="B22" s="62"/>
      <c r="C22" s="62"/>
      <c r="D22" s="62"/>
      <c r="E22" s="62"/>
      <c r="F22" s="62"/>
      <c r="G22" s="62"/>
      <c r="H22" s="67" t="s">
        <v>71</v>
      </c>
      <c r="I22" s="91"/>
      <c r="J22" s="91"/>
      <c r="K22" s="91"/>
      <c r="L22" s="91"/>
      <c r="M22" s="90"/>
      <c r="N22" s="56"/>
    </row>
    <row r="23" spans="1:14" ht="16.5">
      <c r="A23" s="61"/>
      <c r="B23" s="62"/>
      <c r="C23" s="62"/>
      <c r="D23" s="62"/>
      <c r="E23" s="62"/>
      <c r="F23" s="62"/>
      <c r="G23" s="62"/>
      <c r="H23" s="101" t="s">
        <v>72</v>
      </c>
      <c r="I23" s="95"/>
      <c r="J23" s="95"/>
      <c r="K23" s="95"/>
      <c r="L23" s="99"/>
      <c r="M23" s="99"/>
      <c r="N23" s="100"/>
    </row>
    <row r="24" spans="1:14" ht="16.5" thickBot="1">
      <c r="A24" s="61"/>
      <c r="B24" s="62"/>
      <c r="C24" s="62"/>
      <c r="D24" s="64"/>
      <c r="E24" s="62"/>
      <c r="F24" s="62"/>
      <c r="G24" s="62"/>
      <c r="H24" s="67"/>
      <c r="I24" s="91"/>
      <c r="J24" s="91"/>
      <c r="K24" s="91"/>
      <c r="L24" s="90"/>
      <c r="M24" s="90"/>
      <c r="N24" s="56"/>
    </row>
    <row r="25" spans="1:14" ht="18.75" thickBot="1">
      <c r="A25" s="61"/>
      <c r="B25" s="154" t="s">
        <v>69</v>
      </c>
      <c r="C25" s="155"/>
      <c r="D25" s="155"/>
      <c r="E25" s="155"/>
      <c r="F25" s="156"/>
      <c r="G25" s="62"/>
      <c r="H25" s="145"/>
      <c r="I25" s="146"/>
      <c r="J25" s="146"/>
      <c r="K25" s="146"/>
      <c r="L25" s="146"/>
      <c r="M25" s="146"/>
      <c r="N25" s="147"/>
    </row>
    <row r="26" spans="1:14" ht="15.75">
      <c r="A26" s="61"/>
      <c r="B26" s="62"/>
      <c r="C26" s="62"/>
      <c r="D26" s="64"/>
      <c r="E26" s="62"/>
      <c r="F26" s="62"/>
      <c r="G26" s="62"/>
      <c r="H26" s="67"/>
      <c r="I26" s="95"/>
      <c r="J26" s="91"/>
      <c r="K26" s="91"/>
      <c r="L26" s="90"/>
      <c r="M26" s="90"/>
      <c r="N26" s="56"/>
    </row>
    <row r="27" spans="1:14" ht="15.75">
      <c r="A27" s="61"/>
      <c r="B27" s="62"/>
      <c r="C27" s="62"/>
      <c r="D27" s="62"/>
      <c r="E27" s="62"/>
      <c r="F27" s="62"/>
      <c r="G27" s="62"/>
      <c r="H27" s="67"/>
      <c r="I27" s="91"/>
      <c r="J27" s="91"/>
      <c r="K27" s="91"/>
      <c r="L27" s="90"/>
      <c r="M27" s="90"/>
      <c r="N27" s="56"/>
    </row>
    <row r="28" spans="1:14" ht="18.75">
      <c r="A28" s="61"/>
      <c r="B28" s="62"/>
      <c r="C28" s="62"/>
      <c r="D28" s="62"/>
      <c r="E28" s="62"/>
      <c r="F28" s="62"/>
      <c r="G28" s="62"/>
      <c r="H28" s="94" t="s">
        <v>88</v>
      </c>
      <c r="I28" s="91"/>
      <c r="J28" s="91"/>
      <c r="K28" s="91"/>
      <c r="L28" s="90"/>
      <c r="M28" s="90"/>
      <c r="N28" s="56"/>
    </row>
    <row r="29" spans="1:14" ht="18.75">
      <c r="A29" s="61"/>
      <c r="B29" s="62"/>
      <c r="C29" s="62"/>
      <c r="D29" s="62"/>
      <c r="E29" s="62"/>
      <c r="F29" s="62"/>
      <c r="G29" s="62"/>
      <c r="H29" s="67" t="s">
        <v>89</v>
      </c>
      <c r="I29" s="91"/>
      <c r="J29" s="91"/>
      <c r="K29" s="91"/>
      <c r="L29" s="90"/>
      <c r="M29" s="90"/>
      <c r="N29" s="56"/>
    </row>
    <row r="30" spans="1:14" ht="15.75">
      <c r="A30" s="61"/>
      <c r="B30" s="62"/>
      <c r="C30" s="62"/>
      <c r="D30" s="62"/>
      <c r="E30" s="62"/>
      <c r="F30" s="62"/>
      <c r="G30" s="62"/>
      <c r="H30" s="94" t="s">
        <v>90</v>
      </c>
      <c r="I30" s="91"/>
      <c r="J30" s="91"/>
      <c r="K30" s="91"/>
      <c r="L30" s="90"/>
      <c r="M30" s="90"/>
      <c r="N30" s="56"/>
    </row>
    <row r="31" spans="1:14" ht="15.75">
      <c r="A31" s="61"/>
      <c r="B31" s="62"/>
      <c r="C31" s="62"/>
      <c r="D31" s="62"/>
      <c r="E31" s="62"/>
      <c r="F31" s="62"/>
      <c r="G31" s="62"/>
      <c r="H31" s="67" t="s">
        <v>87</v>
      </c>
      <c r="I31" s="91"/>
      <c r="J31" s="91"/>
      <c r="K31" s="91"/>
      <c r="L31" s="90"/>
      <c r="M31" s="90"/>
      <c r="N31" s="56"/>
    </row>
    <row r="32" spans="1:14" ht="15.75">
      <c r="A32" s="61"/>
      <c r="B32" s="62"/>
      <c r="C32" s="62"/>
      <c r="D32" s="62"/>
      <c r="E32" s="62"/>
      <c r="F32" s="62"/>
      <c r="G32" s="62"/>
      <c r="H32" s="67" t="s">
        <v>122</v>
      </c>
      <c r="I32" s="91"/>
      <c r="J32" s="91"/>
      <c r="K32" s="91"/>
      <c r="L32" s="90"/>
      <c r="M32" s="90"/>
      <c r="N32" s="56"/>
    </row>
    <row r="33" spans="1:14" ht="16.5" thickBot="1">
      <c r="A33" s="61"/>
      <c r="B33" s="62"/>
      <c r="C33" s="62"/>
      <c r="D33" s="62"/>
      <c r="E33" s="62"/>
      <c r="F33" s="62"/>
      <c r="G33" s="62"/>
      <c r="H33" s="67" t="s">
        <v>121</v>
      </c>
      <c r="I33" s="91"/>
      <c r="J33" s="91"/>
      <c r="K33" s="91"/>
      <c r="L33" s="90"/>
      <c r="M33" s="90"/>
      <c r="N33" s="56"/>
    </row>
    <row r="34" spans="1:14" ht="15.75" customHeight="1">
      <c r="A34" s="61"/>
      <c r="B34" s="62"/>
      <c r="C34" s="62"/>
      <c r="D34" s="139" t="s">
        <v>157</v>
      </c>
      <c r="E34" s="170"/>
      <c r="F34" s="140"/>
      <c r="G34" s="88"/>
      <c r="H34" s="67"/>
      <c r="I34" s="91"/>
      <c r="J34" s="91"/>
      <c r="K34" s="91"/>
      <c r="L34" s="90"/>
      <c r="M34" s="90"/>
      <c r="N34" s="56"/>
    </row>
    <row r="35" spans="1:14" ht="15.75">
      <c r="A35" s="61"/>
      <c r="B35" s="62"/>
      <c r="C35" s="62"/>
      <c r="D35" s="141"/>
      <c r="E35" s="171"/>
      <c r="F35" s="142"/>
      <c r="G35" s="88"/>
      <c r="H35" s="67"/>
      <c r="I35" s="91"/>
      <c r="J35" s="91"/>
      <c r="K35" s="91"/>
      <c r="L35" s="90"/>
      <c r="M35" s="90"/>
      <c r="N35" s="56"/>
    </row>
    <row r="36" spans="1:14" ht="15.75">
      <c r="A36" s="61"/>
      <c r="B36" s="62"/>
      <c r="C36" s="62"/>
      <c r="D36" s="141"/>
      <c r="E36" s="171"/>
      <c r="F36" s="142"/>
      <c r="G36" s="62"/>
      <c r="H36" s="67"/>
      <c r="I36" s="91"/>
      <c r="J36" s="91"/>
      <c r="K36" s="91"/>
      <c r="L36" s="90"/>
      <c r="M36" s="90"/>
      <c r="N36" s="56"/>
    </row>
    <row r="37" spans="1:14" ht="16.5" thickBot="1">
      <c r="A37" s="61"/>
      <c r="B37" s="62"/>
      <c r="C37" s="62"/>
      <c r="D37" s="143"/>
      <c r="E37" s="172"/>
      <c r="F37" s="144"/>
      <c r="G37" s="62"/>
      <c r="H37" s="67"/>
      <c r="I37" s="91"/>
      <c r="J37" s="91"/>
      <c r="K37" s="91"/>
      <c r="L37" s="90"/>
      <c r="M37" s="90"/>
      <c r="N37" s="56"/>
    </row>
    <row r="38" spans="1:14" ht="16.5" thickBot="1">
      <c r="A38" s="61"/>
      <c r="B38" s="62"/>
      <c r="C38" s="62"/>
      <c r="D38" s="62"/>
      <c r="E38" s="62"/>
      <c r="F38" s="62"/>
      <c r="G38" s="62"/>
      <c r="H38" s="67"/>
      <c r="I38" s="91"/>
      <c r="J38" s="91"/>
      <c r="K38" s="91"/>
      <c r="L38" s="90"/>
      <c r="M38" s="90"/>
      <c r="N38" s="56"/>
    </row>
    <row r="39" spans="1:14" ht="18.75" thickBot="1">
      <c r="A39" s="61"/>
      <c r="B39" s="154" t="s">
        <v>138</v>
      </c>
      <c r="C39" s="155"/>
      <c r="D39" s="155"/>
      <c r="E39" s="155"/>
      <c r="F39" s="156"/>
      <c r="G39" s="62"/>
      <c r="H39" s="103"/>
      <c r="I39" s="104"/>
      <c r="J39" s="104"/>
      <c r="K39" s="104"/>
      <c r="L39" s="105"/>
      <c r="M39" s="105"/>
      <c r="N39" s="102"/>
    </row>
    <row r="40" spans="1:14" ht="18.75">
      <c r="A40" s="61"/>
      <c r="B40" s="62"/>
      <c r="C40" s="62"/>
      <c r="D40" s="62"/>
      <c r="E40" s="62"/>
      <c r="F40" s="62"/>
      <c r="G40" s="62"/>
      <c r="H40" s="67" t="s">
        <v>158</v>
      </c>
      <c r="I40" s="91"/>
      <c r="J40" s="91"/>
      <c r="K40" s="90"/>
      <c r="L40" s="90"/>
      <c r="M40" s="90"/>
      <c r="N40" s="56"/>
    </row>
    <row r="41" spans="1:14" ht="15.75">
      <c r="A41" s="61"/>
      <c r="B41" s="62"/>
      <c r="C41" s="62"/>
      <c r="D41" s="62"/>
      <c r="E41" s="62"/>
      <c r="F41" s="62"/>
      <c r="G41" s="62"/>
      <c r="H41" s="67" t="s">
        <v>142</v>
      </c>
      <c r="I41" s="91"/>
      <c r="J41" s="91"/>
      <c r="K41" s="90"/>
      <c r="L41" s="90"/>
      <c r="M41" s="90"/>
      <c r="N41" s="56"/>
    </row>
    <row r="42" spans="1:14" ht="15.75">
      <c r="A42" s="61"/>
      <c r="B42" s="62"/>
      <c r="C42" s="62"/>
      <c r="D42" s="62"/>
      <c r="E42" s="62"/>
      <c r="F42" s="62"/>
      <c r="G42" s="62"/>
      <c r="H42" s="67" t="s">
        <v>143</v>
      </c>
      <c r="I42" s="91"/>
      <c r="J42" s="91"/>
      <c r="K42" s="90"/>
      <c r="L42" s="90"/>
      <c r="M42" s="90"/>
      <c r="N42" s="56"/>
    </row>
    <row r="43" spans="1:14" ht="18" customHeight="1">
      <c r="A43" s="61"/>
      <c r="B43" s="62"/>
      <c r="C43" s="62"/>
      <c r="D43" s="62"/>
      <c r="E43" s="62"/>
      <c r="F43" s="62"/>
      <c r="G43" s="62"/>
      <c r="H43" s="67" t="s">
        <v>146</v>
      </c>
      <c r="I43" s="91"/>
      <c r="J43" s="91"/>
      <c r="K43" s="91"/>
      <c r="L43" s="90"/>
      <c r="M43" s="90"/>
      <c r="N43" s="56"/>
    </row>
    <row r="44" spans="1:14" ht="18">
      <c r="A44" s="61"/>
      <c r="B44" s="89" t="s">
        <v>144</v>
      </c>
      <c r="C44" s="88" t="s">
        <v>145</v>
      </c>
      <c r="D44" s="62"/>
      <c r="E44" s="62"/>
      <c r="F44" s="62"/>
      <c r="G44" s="62"/>
      <c r="H44" s="92"/>
      <c r="I44" s="93"/>
      <c r="J44" s="93"/>
      <c r="K44" s="93"/>
      <c r="L44" s="93"/>
      <c r="M44" s="90"/>
      <c r="N44" s="56"/>
    </row>
    <row r="45" spans="1:14" ht="18.75" thickBot="1">
      <c r="A45" s="61"/>
      <c r="B45" s="89"/>
      <c r="C45" s="88"/>
      <c r="D45" s="62"/>
      <c r="E45" s="62"/>
      <c r="F45" s="62"/>
      <c r="G45" s="62"/>
      <c r="H45" s="92"/>
      <c r="I45" s="93"/>
      <c r="J45" s="93"/>
      <c r="K45" s="93"/>
      <c r="L45" s="93"/>
      <c r="M45" s="90"/>
      <c r="N45" s="56"/>
    </row>
    <row r="46" spans="1:14" ht="18.75" thickBot="1">
      <c r="A46" s="61"/>
      <c r="B46" s="154" t="s">
        <v>179</v>
      </c>
      <c r="C46" s="155"/>
      <c r="D46" s="155"/>
      <c r="E46" s="155"/>
      <c r="F46" s="156"/>
      <c r="G46" s="62"/>
      <c r="H46" s="103"/>
      <c r="I46" s="104"/>
      <c r="J46" s="104"/>
      <c r="K46" s="104"/>
      <c r="L46" s="105"/>
      <c r="M46" s="105"/>
      <c r="N46" s="102"/>
    </row>
    <row r="47" spans="1:14" ht="18">
      <c r="A47" s="61"/>
      <c r="B47" s="89"/>
      <c r="C47" s="88"/>
      <c r="D47" s="62"/>
      <c r="E47" s="62"/>
      <c r="F47" s="62"/>
      <c r="G47" s="62"/>
      <c r="H47" s="92"/>
      <c r="I47" s="93"/>
      <c r="J47" s="93"/>
      <c r="K47" s="93"/>
      <c r="L47" s="93"/>
      <c r="M47" s="90"/>
      <c r="N47" s="56"/>
    </row>
    <row r="48" spans="1:14" ht="18">
      <c r="A48" s="61"/>
      <c r="B48" s="111" t="s">
        <v>173</v>
      </c>
      <c r="C48" s="88"/>
      <c r="D48" s="62"/>
      <c r="E48" s="62"/>
      <c r="F48" s="62"/>
      <c r="G48" s="62"/>
      <c r="H48" s="92"/>
      <c r="I48" s="93"/>
      <c r="J48" s="93"/>
      <c r="K48" s="93"/>
      <c r="L48" s="93"/>
      <c r="M48" s="90"/>
      <c r="N48" s="56"/>
    </row>
    <row r="49" spans="1:14" ht="18">
      <c r="A49" s="61"/>
      <c r="B49" s="111" t="s">
        <v>174</v>
      </c>
      <c r="C49" s="88"/>
      <c r="D49" s="62"/>
      <c r="E49" s="62"/>
      <c r="F49" s="62"/>
      <c r="G49" s="62"/>
      <c r="H49" s="92"/>
      <c r="I49" s="93"/>
      <c r="J49" s="93"/>
      <c r="K49" s="93"/>
      <c r="L49" s="93"/>
      <c r="M49" s="90"/>
      <c r="N49" s="56"/>
    </row>
    <row r="50" spans="1:14" ht="18">
      <c r="A50" s="61"/>
      <c r="B50" s="89"/>
      <c r="C50" s="88"/>
      <c r="D50" s="62"/>
      <c r="E50" s="62"/>
      <c r="F50" s="62"/>
      <c r="G50" s="62"/>
      <c r="H50" s="92"/>
      <c r="I50" s="93"/>
      <c r="J50" s="93"/>
      <c r="K50" s="93"/>
      <c r="L50" s="93"/>
      <c r="M50" s="90"/>
      <c r="N50" s="56"/>
    </row>
    <row r="51" spans="1:14" ht="18">
      <c r="A51" s="61"/>
      <c r="B51" s="111" t="s">
        <v>181</v>
      </c>
      <c r="C51" s="88"/>
      <c r="D51" s="62"/>
      <c r="E51" s="62"/>
      <c r="F51" s="62"/>
      <c r="G51" s="62"/>
      <c r="H51" s="92"/>
      <c r="I51" s="93"/>
      <c r="J51" s="93"/>
      <c r="K51" s="93"/>
      <c r="L51" s="93"/>
      <c r="M51" s="90"/>
      <c r="N51" s="56"/>
    </row>
    <row r="52" spans="1:14" ht="18">
      <c r="A52" s="61"/>
      <c r="B52" s="89"/>
      <c r="C52" s="88"/>
      <c r="D52" s="62" t="s">
        <v>175</v>
      </c>
      <c r="E52" s="62"/>
      <c r="F52" s="62"/>
      <c r="G52" s="62"/>
      <c r="H52" s="92"/>
      <c r="I52" s="93"/>
      <c r="J52" s="93"/>
      <c r="K52" s="93"/>
      <c r="L52" s="93"/>
      <c r="M52" s="90"/>
      <c r="N52" s="56"/>
    </row>
    <row r="53" spans="1:14" ht="18">
      <c r="A53" s="61"/>
      <c r="B53" s="89"/>
      <c r="C53" s="88"/>
      <c r="D53" s="62"/>
      <c r="E53" s="62"/>
      <c r="F53" s="62"/>
      <c r="G53" s="62"/>
      <c r="H53" s="67" t="s">
        <v>180</v>
      </c>
      <c r="I53" s="91"/>
      <c r="J53" s="91"/>
      <c r="K53" s="91"/>
      <c r="L53" s="91"/>
      <c r="M53" s="90"/>
      <c r="N53" s="56"/>
    </row>
    <row r="54" spans="1:14" ht="18">
      <c r="A54" s="61"/>
      <c r="B54" s="111" t="s">
        <v>180</v>
      </c>
      <c r="C54" s="112"/>
      <c r="D54" s="62"/>
      <c r="E54" s="62"/>
      <c r="F54" s="62"/>
      <c r="G54" s="62"/>
      <c r="H54" s="67" t="s">
        <v>176</v>
      </c>
      <c r="I54" s="91"/>
      <c r="J54" s="91"/>
      <c r="K54" s="91"/>
      <c r="L54" s="91"/>
      <c r="M54" s="90"/>
      <c r="N54" s="56"/>
    </row>
    <row r="55" spans="1:14" ht="18">
      <c r="A55" s="61"/>
      <c r="B55" s="111" t="s">
        <v>176</v>
      </c>
      <c r="C55" s="88"/>
      <c r="D55" s="62"/>
      <c r="E55" s="62"/>
      <c r="F55" s="62"/>
      <c r="G55" s="62"/>
      <c r="H55" s="67"/>
      <c r="I55" s="91"/>
      <c r="J55" s="91"/>
      <c r="K55" s="91"/>
      <c r="L55" s="91"/>
      <c r="M55" s="90"/>
      <c r="N55" s="56"/>
    </row>
    <row r="56" spans="1:14" ht="18" customHeight="1">
      <c r="A56" s="61"/>
      <c r="B56" s="89"/>
      <c r="C56" s="88"/>
      <c r="D56" s="62"/>
      <c r="E56" s="62"/>
      <c r="F56" s="62"/>
      <c r="G56" s="62"/>
      <c r="H56" s="67" t="s">
        <v>177</v>
      </c>
      <c r="I56" s="91"/>
      <c r="J56" s="91"/>
      <c r="K56" s="91"/>
      <c r="L56" s="91"/>
      <c r="M56" s="90"/>
      <c r="N56" s="56"/>
    </row>
    <row r="57" spans="1:14" ht="18" customHeight="1">
      <c r="A57" s="61"/>
      <c r="B57" s="169" t="s">
        <v>177</v>
      </c>
      <c r="C57" s="169"/>
      <c r="D57" s="169"/>
      <c r="E57" s="169"/>
      <c r="F57" s="62"/>
      <c r="G57" s="62"/>
      <c r="H57" s="67"/>
      <c r="I57" s="91"/>
      <c r="J57" s="91"/>
      <c r="K57" s="91"/>
      <c r="L57" s="91"/>
      <c r="M57" s="90"/>
      <c r="N57" s="56"/>
    </row>
    <row r="58" spans="1:18" ht="15" customHeight="1">
      <c r="A58" s="61"/>
      <c r="B58" s="169"/>
      <c r="C58" s="169"/>
      <c r="D58" s="169"/>
      <c r="E58" s="169"/>
      <c r="F58" s="63"/>
      <c r="G58" s="63"/>
      <c r="H58" s="67" t="s">
        <v>178</v>
      </c>
      <c r="I58" s="91"/>
      <c r="J58" s="91"/>
      <c r="K58" s="91"/>
      <c r="L58" s="91"/>
      <c r="M58" s="90"/>
      <c r="N58" s="56"/>
      <c r="R58" s="15"/>
    </row>
    <row r="59" spans="1:18" ht="15">
      <c r="A59" s="61"/>
      <c r="B59" s="62" t="s">
        <v>178</v>
      </c>
      <c r="C59" s="62"/>
      <c r="D59" s="62"/>
      <c r="E59" s="62"/>
      <c r="F59" s="63"/>
      <c r="G59" s="63"/>
      <c r="H59" s="92"/>
      <c r="I59" s="93"/>
      <c r="J59" s="93"/>
      <c r="K59" s="93"/>
      <c r="L59" s="93"/>
      <c r="M59" s="90"/>
      <c r="N59" s="56"/>
      <c r="R59" s="15"/>
    </row>
    <row r="60" spans="1:18" ht="18" customHeight="1" thickBot="1">
      <c r="A60" s="65"/>
      <c r="B60" s="66"/>
      <c r="C60" s="66"/>
      <c r="D60" s="66"/>
      <c r="E60" s="66"/>
      <c r="F60" s="66"/>
      <c r="G60" s="66"/>
      <c r="H60" s="96"/>
      <c r="I60" s="97"/>
      <c r="J60" s="97"/>
      <c r="K60" s="97"/>
      <c r="L60" s="97"/>
      <c r="M60" s="98"/>
      <c r="N60" s="58"/>
      <c r="R60" s="12"/>
    </row>
    <row r="61" spans="18:19" ht="15">
      <c r="R61" s="12"/>
      <c r="S61" s="12"/>
    </row>
    <row r="62" spans="18:19" ht="15">
      <c r="R62" s="12"/>
      <c r="S62" s="12"/>
    </row>
    <row r="63" spans="18:19" ht="15">
      <c r="R63" s="12"/>
      <c r="S63" s="12"/>
    </row>
    <row r="64" spans="18:19" ht="15">
      <c r="R64" s="12"/>
      <c r="S64" s="12"/>
    </row>
    <row r="65" spans="18:19" ht="15">
      <c r="R65" s="12"/>
      <c r="S65" s="12"/>
    </row>
    <row r="66" spans="18:19" ht="15">
      <c r="R66" s="12"/>
      <c r="S66" s="12"/>
    </row>
    <row r="67" spans="18:19" ht="15">
      <c r="R67" s="12"/>
      <c r="S67" s="12"/>
    </row>
    <row r="68" spans="18:19" ht="15">
      <c r="R68" s="12"/>
      <c r="S68" s="12"/>
    </row>
    <row r="69" spans="18:19" ht="15">
      <c r="R69" s="12"/>
      <c r="S69" s="12"/>
    </row>
    <row r="70" spans="18:19" ht="15">
      <c r="R70" s="12"/>
      <c r="S70" s="12"/>
    </row>
    <row r="71" spans="18:19" ht="15">
      <c r="R71" s="12"/>
      <c r="S71" s="12"/>
    </row>
    <row r="72" spans="18:19" ht="15">
      <c r="R72" s="12"/>
      <c r="S72" s="12"/>
    </row>
    <row r="73" spans="18:19" ht="15">
      <c r="R73" s="12"/>
      <c r="S73" s="12"/>
    </row>
    <row r="74" spans="18:19" ht="15">
      <c r="R74" s="12"/>
      <c r="S74" s="12"/>
    </row>
    <row r="75" spans="18:19" ht="15">
      <c r="R75" s="12"/>
      <c r="S75" s="12"/>
    </row>
    <row r="76" spans="18:19" ht="15">
      <c r="R76" s="12"/>
      <c r="S76" s="12"/>
    </row>
    <row r="77" spans="18:19" ht="15">
      <c r="R77" s="12"/>
      <c r="S77" s="12"/>
    </row>
    <row r="78" spans="18:19" ht="15">
      <c r="R78" s="12"/>
      <c r="S78" s="12"/>
    </row>
    <row r="79" spans="18:19" ht="15">
      <c r="R79" s="12"/>
      <c r="S79" s="12"/>
    </row>
    <row r="82" spans="15:18" ht="12.75">
      <c r="O82" s="69"/>
      <c r="P82" s="69"/>
      <c r="Q82" s="69"/>
      <c r="R82" s="69"/>
    </row>
    <row r="83" spans="15:18" ht="12.75">
      <c r="O83" s="69"/>
      <c r="P83" s="69"/>
      <c r="Q83" s="69"/>
      <c r="R83" s="69"/>
    </row>
    <row r="84" spans="13:18" ht="12.75">
      <c r="M84" s="69"/>
      <c r="N84" s="69"/>
      <c r="O84" s="69"/>
      <c r="P84" s="69"/>
      <c r="Q84" s="69"/>
      <c r="R84" s="69"/>
    </row>
    <row r="85" spans="13:18" ht="16.5" thickBot="1">
      <c r="M85" s="69"/>
      <c r="N85" s="69"/>
      <c r="O85" s="69"/>
      <c r="P85" s="76"/>
      <c r="Q85" s="76"/>
      <c r="R85" s="69"/>
    </row>
    <row r="86" spans="3:18" ht="12.75">
      <c r="C86" s="160" t="s">
        <v>101</v>
      </c>
      <c r="D86" s="161"/>
      <c r="E86" s="70"/>
      <c r="F86" s="71" t="s">
        <v>96</v>
      </c>
      <c r="G86" s="71" t="s">
        <v>97</v>
      </c>
      <c r="H86" s="71" t="s">
        <v>98</v>
      </c>
      <c r="I86" s="71" t="s">
        <v>99</v>
      </c>
      <c r="J86" s="71" t="s">
        <v>103</v>
      </c>
      <c r="K86" s="71" t="s">
        <v>104</v>
      </c>
      <c r="L86" s="72" t="s">
        <v>156</v>
      </c>
      <c r="M86" s="69"/>
      <c r="N86" s="69"/>
      <c r="O86" s="69"/>
      <c r="P86" s="69"/>
      <c r="Q86" s="69"/>
      <c r="R86" s="69"/>
    </row>
    <row r="87" spans="3:18" ht="12.75">
      <c r="C87" s="162"/>
      <c r="D87" s="163"/>
      <c r="E87" s="16"/>
      <c r="F87" s="16" t="s">
        <v>68</v>
      </c>
      <c r="G87" s="16" t="s">
        <v>67</v>
      </c>
      <c r="H87" s="16" t="s">
        <v>62</v>
      </c>
      <c r="I87" s="16" t="s">
        <v>63</v>
      </c>
      <c r="J87" s="16" t="s">
        <v>100</v>
      </c>
      <c r="K87" s="16" t="s">
        <v>64</v>
      </c>
      <c r="L87" s="32" t="s">
        <v>66</v>
      </c>
      <c r="M87" s="69"/>
      <c r="P87" s="69"/>
      <c r="Q87" s="69"/>
      <c r="R87" s="69"/>
    </row>
    <row r="88" spans="3:18" ht="12.75">
      <c r="C88" s="162"/>
      <c r="D88" s="163"/>
      <c r="E88" s="17" t="s">
        <v>84</v>
      </c>
      <c r="F88" s="17">
        <v>0.04</v>
      </c>
      <c r="G88" s="17">
        <v>0.01</v>
      </c>
      <c r="H88" s="17">
        <f>0.65*0.001</f>
        <v>0.0006500000000000001</v>
      </c>
      <c r="I88" s="17">
        <v>40</v>
      </c>
      <c r="J88" s="17" t="s">
        <v>65</v>
      </c>
      <c r="K88" s="17">
        <v>8.1</v>
      </c>
      <c r="L88" s="73">
        <f aca="true" t="shared" si="0" ref="L88:L95">1/(G88/F88+H88/I88+1/K88)</f>
        <v>2.677569442949445</v>
      </c>
      <c r="M88" s="69"/>
      <c r="P88" s="69"/>
      <c r="Q88" s="69"/>
      <c r="R88" s="69"/>
    </row>
    <row r="89" spans="3:18" ht="12.75">
      <c r="C89" s="162"/>
      <c r="D89" s="163"/>
      <c r="E89" s="17" t="s">
        <v>85</v>
      </c>
      <c r="F89" s="17">
        <v>0.04</v>
      </c>
      <c r="G89" s="17">
        <v>0.01</v>
      </c>
      <c r="H89" s="17">
        <f>1.45*0.001</f>
        <v>0.00145</v>
      </c>
      <c r="I89" s="17">
        <v>40</v>
      </c>
      <c r="J89" s="17" t="s">
        <v>65</v>
      </c>
      <c r="K89" s="17">
        <v>8.1</v>
      </c>
      <c r="L89" s="73">
        <f t="shared" si="0"/>
        <v>2.6774260630652007</v>
      </c>
      <c r="M89" s="69"/>
      <c r="N89" s="69"/>
      <c r="O89" s="69"/>
      <c r="P89" s="69"/>
      <c r="Q89" s="69"/>
      <c r="R89" s="69"/>
    </row>
    <row r="90" spans="3:18" ht="12.75">
      <c r="C90" s="162"/>
      <c r="D90" s="163"/>
      <c r="E90" s="17" t="s">
        <v>115</v>
      </c>
      <c r="F90" s="17">
        <v>0.0367</v>
      </c>
      <c r="G90" s="17">
        <v>0.02</v>
      </c>
      <c r="H90" s="17">
        <v>0.0008</v>
      </c>
      <c r="I90" s="17">
        <v>40</v>
      </c>
      <c r="J90" s="17" t="s">
        <v>65</v>
      </c>
      <c r="K90" s="17">
        <v>8.1</v>
      </c>
      <c r="L90" s="73">
        <f t="shared" si="0"/>
        <v>1.4960297207091018</v>
      </c>
      <c r="M90" s="69"/>
      <c r="N90" s="69"/>
      <c r="O90" s="69"/>
      <c r="P90" s="69"/>
      <c r="Q90" s="69"/>
      <c r="R90" s="69"/>
    </row>
    <row r="91" spans="3:18" ht="12.75">
      <c r="C91" s="162"/>
      <c r="D91" s="163"/>
      <c r="E91" s="17" t="s">
        <v>116</v>
      </c>
      <c r="F91" s="17">
        <v>0.04</v>
      </c>
      <c r="G91" s="17">
        <v>0.02</v>
      </c>
      <c r="H91" s="17">
        <f>1.45*0.001</f>
        <v>0.00145</v>
      </c>
      <c r="I91" s="17">
        <v>40</v>
      </c>
      <c r="J91" s="17" t="s">
        <v>65</v>
      </c>
      <c r="K91" s="17">
        <v>8.1</v>
      </c>
      <c r="L91" s="73">
        <f t="shared" si="0"/>
        <v>1.6038671414872439</v>
      </c>
      <c r="M91" s="69"/>
      <c r="N91" s="69"/>
      <c r="O91" s="69"/>
      <c r="P91" s="69"/>
      <c r="Q91" s="69"/>
      <c r="R91" s="69"/>
    </row>
    <row r="92" spans="3:15" ht="12.75">
      <c r="C92" s="162"/>
      <c r="D92" s="163"/>
      <c r="E92" s="17" t="s">
        <v>117</v>
      </c>
      <c r="F92" s="17">
        <v>0.0535</v>
      </c>
      <c r="G92" s="17">
        <v>0.02</v>
      </c>
      <c r="H92" s="17">
        <f>0.65*0.001</f>
        <v>0.0006500000000000001</v>
      </c>
      <c r="I92" s="17">
        <v>40</v>
      </c>
      <c r="J92" s="17" t="s">
        <v>65</v>
      </c>
      <c r="K92" s="17">
        <v>8.1</v>
      </c>
      <c r="L92" s="73">
        <f t="shared" si="0"/>
        <v>2.01083916378787</v>
      </c>
      <c r="M92" s="69"/>
      <c r="N92" s="69"/>
      <c r="O92" s="69"/>
    </row>
    <row r="93" spans="3:15" ht="12.75">
      <c r="C93" s="162"/>
      <c r="D93" s="163"/>
      <c r="E93" s="17" t="s">
        <v>118</v>
      </c>
      <c r="F93" s="17">
        <v>1</v>
      </c>
      <c r="G93" s="17">
        <v>0</v>
      </c>
      <c r="H93" s="17">
        <f>0.001*4.76</f>
        <v>0.0047599999999999995</v>
      </c>
      <c r="I93" s="17">
        <v>0.9</v>
      </c>
      <c r="J93" s="17" t="s">
        <v>65</v>
      </c>
      <c r="K93" s="17">
        <v>8.1</v>
      </c>
      <c r="L93" s="73">
        <f t="shared" si="0"/>
        <v>7.767250968509071</v>
      </c>
      <c r="M93" s="69"/>
      <c r="N93" s="69"/>
      <c r="O93" s="69"/>
    </row>
    <row r="94" spans="3:15" ht="16.5" thickBot="1">
      <c r="C94" s="162"/>
      <c r="D94" s="163"/>
      <c r="E94" s="17" t="s">
        <v>119</v>
      </c>
      <c r="F94" s="17">
        <v>1</v>
      </c>
      <c r="G94" s="17">
        <v>0</v>
      </c>
      <c r="H94" s="17">
        <f>0.001*3.6</f>
        <v>0.0036000000000000003</v>
      </c>
      <c r="I94" s="17">
        <v>0.9</v>
      </c>
      <c r="J94" s="17" t="s">
        <v>65</v>
      </c>
      <c r="K94" s="17">
        <v>8.1</v>
      </c>
      <c r="L94" s="73">
        <f t="shared" si="0"/>
        <v>7.8457962030220845</v>
      </c>
      <c r="M94" s="68" t="s">
        <v>132</v>
      </c>
      <c r="N94" s="24" t="s">
        <v>133</v>
      </c>
      <c r="O94" s="69"/>
    </row>
    <row r="95" spans="3:17" ht="16.5" thickBot="1">
      <c r="C95" s="164"/>
      <c r="D95" s="165"/>
      <c r="E95" s="74" t="s">
        <v>120</v>
      </c>
      <c r="F95" s="74">
        <v>1</v>
      </c>
      <c r="G95" s="74">
        <v>0</v>
      </c>
      <c r="H95" s="74">
        <f>0.001*3.2</f>
        <v>0.0032</v>
      </c>
      <c r="I95" s="74">
        <v>0.9</v>
      </c>
      <c r="J95" s="74" t="s">
        <v>65</v>
      </c>
      <c r="K95" s="74">
        <v>8.1</v>
      </c>
      <c r="L95" s="75">
        <f t="shared" si="0"/>
        <v>7.8732503888024885</v>
      </c>
      <c r="M95" s="68">
        <f>45+50-0.4*50</f>
        <v>75</v>
      </c>
      <c r="N95" s="24">
        <f>M95-10</f>
        <v>65</v>
      </c>
      <c r="O95" s="69"/>
      <c r="P95" s="180" t="s">
        <v>135</v>
      </c>
      <c r="Q95" s="181"/>
    </row>
    <row r="96" spans="16:17" ht="13.5" thickBot="1">
      <c r="P96" s="178" t="s">
        <v>134</v>
      </c>
      <c r="Q96" s="179"/>
    </row>
    <row r="97" spans="2:19" ht="12.75">
      <c r="B97" s="157" t="s">
        <v>165</v>
      </c>
      <c r="C97" s="77"/>
      <c r="D97" s="71" t="s">
        <v>92</v>
      </c>
      <c r="E97" s="71" t="s">
        <v>60</v>
      </c>
      <c r="F97" s="71" t="s">
        <v>93</v>
      </c>
      <c r="G97" s="71" t="s">
        <v>94</v>
      </c>
      <c r="H97" s="71" t="s">
        <v>95</v>
      </c>
      <c r="I97" s="71" t="s">
        <v>105</v>
      </c>
      <c r="J97" s="71" t="s">
        <v>102</v>
      </c>
      <c r="K97" s="71"/>
      <c r="L97" s="71"/>
      <c r="M97" s="71"/>
      <c r="N97" s="71"/>
      <c r="O97" s="72"/>
      <c r="P97" s="39"/>
      <c r="Q97" s="40"/>
      <c r="R97" s="85" t="s">
        <v>106</v>
      </c>
      <c r="S97" s="72" t="str">
        <f aca="true" t="shared" si="1" ref="S97:S103">R97</f>
        <v>Heat Penetration from</v>
      </c>
    </row>
    <row r="98" spans="2:19" ht="15.75">
      <c r="B98" s="158"/>
      <c r="C98" s="78"/>
      <c r="D98" s="16" t="s">
        <v>83</v>
      </c>
      <c r="E98" s="16" t="s">
        <v>114</v>
      </c>
      <c r="F98" s="16" t="s">
        <v>80</v>
      </c>
      <c r="G98" s="16" t="s">
        <v>73</v>
      </c>
      <c r="H98" s="16" t="s">
        <v>74</v>
      </c>
      <c r="I98" s="16" t="s">
        <v>75</v>
      </c>
      <c r="J98" s="16" t="s">
        <v>76</v>
      </c>
      <c r="K98" s="16" t="s">
        <v>61</v>
      </c>
      <c r="L98" s="16" t="s">
        <v>91</v>
      </c>
      <c r="M98" s="16" t="s">
        <v>77</v>
      </c>
      <c r="N98" s="16" t="s">
        <v>78</v>
      </c>
      <c r="O98" s="32" t="s">
        <v>79</v>
      </c>
      <c r="P98" s="39" t="s">
        <v>81</v>
      </c>
      <c r="Q98" s="40" t="s">
        <v>82</v>
      </c>
      <c r="R98" s="86" t="s">
        <v>111</v>
      </c>
      <c r="S98" s="32" t="str">
        <f t="shared" si="1"/>
        <v>Q (1-i), Heat Load</v>
      </c>
    </row>
    <row r="99" spans="2:19" ht="18">
      <c r="B99" s="158"/>
      <c r="C99" s="78" t="s">
        <v>84</v>
      </c>
      <c r="D99" s="19">
        <v>2.817</v>
      </c>
      <c r="E99" s="19">
        <v>0</v>
      </c>
      <c r="F99" s="19">
        <f>L88</f>
        <v>2.677569442949445</v>
      </c>
      <c r="G99" s="20">
        <v>75.2</v>
      </c>
      <c r="H99" s="21">
        <v>45</v>
      </c>
      <c r="I99" s="19">
        <v>23.2</v>
      </c>
      <c r="J99" s="22">
        <v>26</v>
      </c>
      <c r="K99" s="19">
        <v>0.89</v>
      </c>
      <c r="L99" s="21">
        <f>325+835*COS(3.14*E99/180)</f>
        <v>1160</v>
      </c>
      <c r="M99" s="21">
        <v>4.49</v>
      </c>
      <c r="N99" s="21">
        <f>((G99+273)/100)^4</f>
        <v>146.99923245697596</v>
      </c>
      <c r="O99" s="34">
        <f>((H99+273)/100)^4</f>
        <v>102.26063376000002</v>
      </c>
      <c r="P99" s="41">
        <f>M99*(N99-O99)+I99*(G99-H99)+F99*(G99-J99)</f>
        <v>1033.2527247425348</v>
      </c>
      <c r="Q99" s="42">
        <f>K99*L99</f>
        <v>1032.4</v>
      </c>
      <c r="R99" s="33">
        <f>D99*F99*(G99-J99)</f>
        <v>371.10148554279857</v>
      </c>
      <c r="S99" s="34">
        <f t="shared" si="1"/>
        <v>371.10148554279857</v>
      </c>
    </row>
    <row r="100" spans="2:19" ht="18">
      <c r="B100" s="158"/>
      <c r="C100" s="78" t="s">
        <v>85</v>
      </c>
      <c r="D100" s="19">
        <v>3.27</v>
      </c>
      <c r="E100" s="19">
        <v>70</v>
      </c>
      <c r="F100" s="19">
        <f>L89</f>
        <v>2.6774260630652007</v>
      </c>
      <c r="G100" s="20">
        <v>60.36</v>
      </c>
      <c r="H100" s="21">
        <v>45</v>
      </c>
      <c r="I100" s="19">
        <v>23.2</v>
      </c>
      <c r="J100" s="22">
        <v>26</v>
      </c>
      <c r="K100" s="19">
        <v>0.89</v>
      </c>
      <c r="L100" s="21">
        <f>325+835*COS(3.14*E100/180)</f>
        <v>611.0727457132257</v>
      </c>
      <c r="M100" s="21">
        <v>4.49</v>
      </c>
      <c r="N100" s="21">
        <f>((G100+273)/100)^4</f>
        <v>123.49630103728991</v>
      </c>
      <c r="O100" s="34">
        <f>((H100+273)/100)^4</f>
        <v>102.26063376000002</v>
      </c>
      <c r="P100" s="41">
        <f>M100*(N100-O100)+I100*(G100-H100)+F100*(G100-J100)</f>
        <v>543.6965056019519</v>
      </c>
      <c r="Q100" s="42">
        <f>K100*L100</f>
        <v>543.8547436847708</v>
      </c>
      <c r="R100" s="33">
        <f>D100*F100*(G100-J100)</f>
        <v>300.8280956530294</v>
      </c>
      <c r="S100" s="34">
        <f t="shared" si="1"/>
        <v>300.8280956530294</v>
      </c>
    </row>
    <row r="101" spans="2:19" ht="18">
      <c r="B101" s="158"/>
      <c r="C101" s="78" t="s">
        <v>107</v>
      </c>
      <c r="D101" s="19">
        <v>0.93</v>
      </c>
      <c r="E101" s="19">
        <v>0</v>
      </c>
      <c r="F101" s="19">
        <f>L90</f>
        <v>1.4960297207091018</v>
      </c>
      <c r="G101" s="20">
        <v>76.97</v>
      </c>
      <c r="H101" s="21">
        <v>45</v>
      </c>
      <c r="I101" s="19">
        <v>23.2</v>
      </c>
      <c r="J101" s="22">
        <v>26</v>
      </c>
      <c r="K101" s="19">
        <v>0.89</v>
      </c>
      <c r="L101" s="21">
        <f>325+835*COS(3.14*E101/180)</f>
        <v>1160</v>
      </c>
      <c r="M101" s="21">
        <v>4.49</v>
      </c>
      <c r="N101" s="21">
        <f aca="true" t="shared" si="2" ref="N101:N108">((G101+273)/100)^4</f>
        <v>150.01105661462205</v>
      </c>
      <c r="O101" s="34">
        <f aca="true" t="shared" si="3" ref="O101:O108">((H101+273)/100)^4</f>
        <v>102.26063376000002</v>
      </c>
      <c r="P101" s="41">
        <f aca="true" t="shared" si="4" ref="P101:P108">M101*(N101-O101)+I101*(G101-H101)+F101*(G101-J101)</f>
        <v>1032.3560334817957</v>
      </c>
      <c r="Q101" s="42">
        <f aca="true" t="shared" si="5" ref="Q101:Q108">K101*L101</f>
        <v>1032.4</v>
      </c>
      <c r="R101" s="33">
        <f>D101*F101*(G101-J101)</f>
        <v>70.91495042402491</v>
      </c>
      <c r="S101" s="34">
        <f t="shared" si="1"/>
        <v>70.91495042402491</v>
      </c>
    </row>
    <row r="102" spans="2:19" ht="18.75" thickBot="1">
      <c r="B102" s="158"/>
      <c r="C102" s="78" t="s">
        <v>108</v>
      </c>
      <c r="D102" s="19">
        <v>1.258</v>
      </c>
      <c r="E102" s="19">
        <v>60</v>
      </c>
      <c r="F102" s="19">
        <f>L91</f>
        <v>1.6038671414872439</v>
      </c>
      <c r="G102" s="20">
        <v>65.25</v>
      </c>
      <c r="H102" s="21">
        <v>45</v>
      </c>
      <c r="I102" s="19">
        <v>23.2</v>
      </c>
      <c r="J102" s="22">
        <v>26</v>
      </c>
      <c r="K102" s="19">
        <v>0.89</v>
      </c>
      <c r="L102" s="21">
        <f>325+835*COS(3.14*E102/180)</f>
        <v>742.8838403218518</v>
      </c>
      <c r="M102" s="21">
        <v>4.49</v>
      </c>
      <c r="N102" s="21">
        <f t="shared" si="2"/>
        <v>130.90348870628904</v>
      </c>
      <c r="O102" s="34">
        <f t="shared" si="3"/>
        <v>102.26063376000002</v>
      </c>
      <c r="P102" s="41">
        <f t="shared" si="4"/>
        <v>661.358204012212</v>
      </c>
      <c r="Q102" s="42">
        <f t="shared" si="5"/>
        <v>661.1666178864482</v>
      </c>
      <c r="R102" s="33">
        <f>D102*F102*(G102-J102)</f>
        <v>79.1933459116449</v>
      </c>
      <c r="S102" s="34">
        <f t="shared" si="1"/>
        <v>79.1933459116449</v>
      </c>
    </row>
    <row r="103" spans="2:25" s="25" customFormat="1" ht="18.75" thickBot="1">
      <c r="B103" s="158"/>
      <c r="C103" s="79" t="s">
        <v>109</v>
      </c>
      <c r="D103" s="26">
        <v>5.1</v>
      </c>
      <c r="E103" s="26">
        <v>0</v>
      </c>
      <c r="F103" s="26">
        <f>L92</f>
        <v>2.01083916378787</v>
      </c>
      <c r="G103" s="27">
        <v>65</v>
      </c>
      <c r="H103" s="28">
        <v>45</v>
      </c>
      <c r="I103" s="26">
        <v>23.2</v>
      </c>
      <c r="J103" s="29">
        <v>26</v>
      </c>
      <c r="K103" s="26">
        <v>0.89</v>
      </c>
      <c r="L103" s="28">
        <f>325+835*COS(3.14*E103/180)</f>
        <v>1160</v>
      </c>
      <c r="M103" s="28">
        <v>4.49</v>
      </c>
      <c r="N103" s="28">
        <f t="shared" si="2"/>
        <v>130.51691535999996</v>
      </c>
      <c r="O103" s="36">
        <f t="shared" si="3"/>
        <v>102.26063376000002</v>
      </c>
      <c r="P103" s="41" t="s">
        <v>123</v>
      </c>
      <c r="Q103" s="42" t="s">
        <v>123</v>
      </c>
      <c r="R103" s="35">
        <f>D103*F103*(G103-J103)</f>
        <v>399.95590967740736</v>
      </c>
      <c r="S103" s="36">
        <f t="shared" si="1"/>
        <v>399.95590967740736</v>
      </c>
      <c r="T103" s="43" t="s">
        <v>136</v>
      </c>
      <c r="U103" s="43"/>
      <c r="V103" s="43"/>
      <c r="W103" s="43"/>
      <c r="X103" s="43"/>
      <c r="Y103" s="44"/>
    </row>
    <row r="104" spans="1:19" ht="12.75">
      <c r="A104" s="25"/>
      <c r="B104" s="158"/>
      <c r="C104" s="78"/>
      <c r="D104" s="18" t="s">
        <v>92</v>
      </c>
      <c r="E104" s="18" t="s">
        <v>60</v>
      </c>
      <c r="F104" s="18" t="s">
        <v>93</v>
      </c>
      <c r="G104" s="18" t="s">
        <v>94</v>
      </c>
      <c r="H104" s="18" t="s">
        <v>95</v>
      </c>
      <c r="I104" s="18" t="s">
        <v>105</v>
      </c>
      <c r="J104" s="18" t="s">
        <v>102</v>
      </c>
      <c r="K104" s="18"/>
      <c r="L104" s="18"/>
      <c r="M104" s="18"/>
      <c r="N104" s="18"/>
      <c r="O104" s="31"/>
      <c r="P104" s="30"/>
      <c r="Q104" s="31"/>
      <c r="R104" s="30"/>
      <c r="S104" s="31" t="s">
        <v>106</v>
      </c>
    </row>
    <row r="105" spans="1:19" ht="16.5" thickBot="1">
      <c r="A105" s="25"/>
      <c r="B105" s="158"/>
      <c r="C105" s="78"/>
      <c r="D105" s="16" t="s">
        <v>83</v>
      </c>
      <c r="E105" s="16" t="s">
        <v>114</v>
      </c>
      <c r="F105" s="16" t="s">
        <v>80</v>
      </c>
      <c r="G105" s="16" t="s">
        <v>124</v>
      </c>
      <c r="H105" s="16" t="s">
        <v>74</v>
      </c>
      <c r="I105" s="16" t="s">
        <v>75</v>
      </c>
      <c r="J105" s="16" t="s">
        <v>76</v>
      </c>
      <c r="K105" s="16" t="s">
        <v>61</v>
      </c>
      <c r="L105" s="16" t="s">
        <v>91</v>
      </c>
      <c r="M105" s="16" t="s">
        <v>77</v>
      </c>
      <c r="N105" s="16" t="s">
        <v>125</v>
      </c>
      <c r="O105" s="32" t="s">
        <v>79</v>
      </c>
      <c r="P105" s="39" t="s">
        <v>81</v>
      </c>
      <c r="Q105" s="40" t="s">
        <v>82</v>
      </c>
      <c r="R105" s="86" t="str">
        <f>S105</f>
        <v>Q (1-fi), Heat Load</v>
      </c>
      <c r="S105" s="87" t="s">
        <v>126</v>
      </c>
    </row>
    <row r="106" spans="1:21" ht="18">
      <c r="A106" s="12" t="s">
        <v>86</v>
      </c>
      <c r="B106" s="158"/>
      <c r="C106" s="78" t="s">
        <v>127</v>
      </c>
      <c r="D106" s="19">
        <v>0.959</v>
      </c>
      <c r="E106" s="19">
        <v>43</v>
      </c>
      <c r="F106" s="19">
        <f>L93</f>
        <v>7.767250968509071</v>
      </c>
      <c r="G106" s="20">
        <v>44.05</v>
      </c>
      <c r="H106" s="21">
        <v>45</v>
      </c>
      <c r="I106" s="19">
        <v>23.2</v>
      </c>
      <c r="J106" s="22">
        <v>26</v>
      </c>
      <c r="K106" s="19">
        <v>0.12</v>
      </c>
      <c r="L106" s="21">
        <f>325+835*COS(3.14*E106/180)</f>
        <v>935.8969608090091</v>
      </c>
      <c r="M106" s="21">
        <v>4.49</v>
      </c>
      <c r="N106" s="21">
        <f t="shared" si="2"/>
        <v>101.04411631093507</v>
      </c>
      <c r="O106" s="34">
        <f t="shared" si="3"/>
        <v>102.26063376000002</v>
      </c>
      <c r="P106" s="41">
        <f t="shared" si="4"/>
        <v>112.696716635287</v>
      </c>
      <c r="Q106" s="42">
        <f>K106*L106</f>
        <v>112.30763529708109</v>
      </c>
      <c r="R106" s="33">
        <f>S106</f>
        <v>699.8915927143225</v>
      </c>
      <c r="S106" s="34">
        <f>0.75*L106*D106*0.84+F106*D106*(G106-J106)</f>
        <v>699.8915927143225</v>
      </c>
      <c r="T106" s="173" t="s">
        <v>130</v>
      </c>
      <c r="U106" s="174"/>
    </row>
    <row r="107" spans="2:21" ht="18">
      <c r="B107" s="158"/>
      <c r="C107" s="78" t="s">
        <v>110</v>
      </c>
      <c r="D107" s="19">
        <v>0.533</v>
      </c>
      <c r="E107" s="19">
        <v>73</v>
      </c>
      <c r="F107" s="19">
        <f>L94</f>
        <v>7.8457962030220845</v>
      </c>
      <c r="G107" s="20">
        <v>42.8</v>
      </c>
      <c r="H107" s="21">
        <v>45</v>
      </c>
      <c r="I107" s="19">
        <v>23.2</v>
      </c>
      <c r="J107" s="22">
        <v>26</v>
      </c>
      <c r="K107" s="19">
        <v>0.12</v>
      </c>
      <c r="L107" s="21">
        <f>325+835*COS(3.14*E107/180)</f>
        <v>569.6460905741086</v>
      </c>
      <c r="M107" s="21">
        <v>4.49</v>
      </c>
      <c r="N107" s="21">
        <f t="shared" si="2"/>
        <v>99.46001094529599</v>
      </c>
      <c r="O107" s="34">
        <f t="shared" si="3"/>
        <v>102.26063376000002</v>
      </c>
      <c r="P107" s="41">
        <f t="shared" si="4"/>
        <v>68.19457977274986</v>
      </c>
      <c r="Q107" s="42">
        <f t="shared" si="5"/>
        <v>68.35753086889304</v>
      </c>
      <c r="R107" s="33">
        <f>S107</f>
        <v>261.53585827422086</v>
      </c>
      <c r="S107" s="34">
        <f>0.75*L107*D107*0.84+F107*D107*(G107-J107)</f>
        <v>261.53585827422086</v>
      </c>
      <c r="T107" s="175"/>
      <c r="U107" s="176"/>
    </row>
    <row r="108" spans="2:21" ht="18.75" thickBot="1">
      <c r="B108" s="159"/>
      <c r="C108" s="80" t="s">
        <v>128</v>
      </c>
      <c r="D108" s="81">
        <v>0.73</v>
      </c>
      <c r="E108" s="81">
        <v>78</v>
      </c>
      <c r="F108" s="81">
        <f>L95</f>
        <v>7.8732503888024885</v>
      </c>
      <c r="G108" s="82">
        <v>42.55</v>
      </c>
      <c r="H108" s="83">
        <v>45</v>
      </c>
      <c r="I108" s="81">
        <v>23.2</v>
      </c>
      <c r="J108" s="84">
        <v>26</v>
      </c>
      <c r="K108" s="81">
        <v>0.12</v>
      </c>
      <c r="L108" s="83">
        <f>325+835*COS(3.14*E108/180)</f>
        <v>499.1699026055725</v>
      </c>
      <c r="M108" s="83">
        <v>4.49</v>
      </c>
      <c r="N108" s="83">
        <f t="shared" si="2"/>
        <v>99.14543853099008</v>
      </c>
      <c r="O108" s="38">
        <f t="shared" si="3"/>
        <v>102.26063376000002</v>
      </c>
      <c r="P108" s="46">
        <f t="shared" si="4"/>
        <v>59.47506735642645</v>
      </c>
      <c r="Q108" s="47">
        <f t="shared" si="5"/>
        <v>59.900388312668696</v>
      </c>
      <c r="R108" s="37">
        <f>S108</f>
        <v>324.68891278062</v>
      </c>
      <c r="S108" s="34">
        <f>0.75*L108*D108*0.84+F108*D108*(G108-J108)</f>
        <v>324.68891278062</v>
      </c>
      <c r="T108" s="175"/>
      <c r="U108" s="177"/>
    </row>
    <row r="109" spans="2:20" s="23" customFormat="1" ht="12.75" customHeight="1">
      <c r="B109" s="189" t="s">
        <v>166</v>
      </c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1"/>
      <c r="S109" s="49"/>
      <c r="T109" s="50"/>
    </row>
    <row r="110" spans="2:20" s="23" customFormat="1" ht="15.75" customHeight="1">
      <c r="B110" s="192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4"/>
      <c r="S110" s="51">
        <f>SUM(S99:S103)+SUM(S106:S108)</f>
        <v>2508.1101509780683</v>
      </c>
      <c r="T110" s="52" t="s">
        <v>131</v>
      </c>
    </row>
    <row r="111" spans="2:20" s="23" customFormat="1" ht="18.75" thickBot="1">
      <c r="B111" s="195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7"/>
      <c r="S111" s="53">
        <f>S110*0.001</f>
        <v>2.5081101509780686</v>
      </c>
      <c r="T111" s="54" t="s">
        <v>129</v>
      </c>
    </row>
    <row r="112" ht="12.75">
      <c r="F112" s="13"/>
    </row>
    <row r="113" ht="12.75">
      <c r="F113" s="13"/>
    </row>
    <row r="114" ht="12.75">
      <c r="F114" s="13"/>
    </row>
    <row r="115" ht="13.5" thickBot="1">
      <c r="F115" s="13"/>
    </row>
    <row r="116" spans="2:23" ht="18.75" thickBot="1">
      <c r="B116" s="166" t="s">
        <v>172</v>
      </c>
      <c r="C116" s="182" t="s">
        <v>168</v>
      </c>
      <c r="D116" s="183"/>
      <c r="E116" s="184"/>
      <c r="F116" s="182" t="s">
        <v>171</v>
      </c>
      <c r="G116" s="183"/>
      <c r="H116" s="183"/>
      <c r="I116" s="184"/>
      <c r="J116" s="182" t="s">
        <v>167</v>
      </c>
      <c r="K116" s="183"/>
      <c r="L116" s="184"/>
      <c r="M116" s="182" t="s">
        <v>170</v>
      </c>
      <c r="N116" s="183"/>
      <c r="O116" s="183"/>
      <c r="P116" s="184"/>
      <c r="Q116" s="185" t="s">
        <v>169</v>
      </c>
      <c r="R116" s="186"/>
      <c r="S116" s="187"/>
      <c r="T116" s="188"/>
      <c r="U116" s="188"/>
      <c r="V116" s="137"/>
      <c r="W116" s="128"/>
    </row>
    <row r="117" spans="2:21" ht="29.25" customHeight="1">
      <c r="B117" s="167"/>
      <c r="C117" s="129" t="s">
        <v>29</v>
      </c>
      <c r="D117" s="129"/>
      <c r="E117" s="5">
        <v>7</v>
      </c>
      <c r="F117" s="129" t="s">
        <v>30</v>
      </c>
      <c r="G117" s="129"/>
      <c r="H117" s="135">
        <v>350</v>
      </c>
      <c r="I117" s="135"/>
      <c r="J117" s="129" t="s">
        <v>41</v>
      </c>
      <c r="K117" s="129"/>
      <c r="L117" s="5">
        <v>2500000</v>
      </c>
      <c r="M117" s="129" t="s">
        <v>41</v>
      </c>
      <c r="N117" s="129"/>
      <c r="O117" s="135">
        <v>2500000</v>
      </c>
      <c r="P117" s="135"/>
      <c r="Q117" s="198" t="s">
        <v>54</v>
      </c>
      <c r="R117" s="199"/>
      <c r="S117" s="109">
        <f>L126+H125+E125+S110</f>
        <v>4163.826262089179</v>
      </c>
      <c r="T117" s="23"/>
      <c r="U117" s="23"/>
    </row>
    <row r="118" spans="2:21" ht="15">
      <c r="B118" s="167"/>
      <c r="C118" s="129" t="s">
        <v>31</v>
      </c>
      <c r="D118" s="129"/>
      <c r="E118" s="5">
        <v>7</v>
      </c>
      <c r="F118" s="129"/>
      <c r="G118" s="129"/>
      <c r="H118" s="135"/>
      <c r="I118" s="135"/>
      <c r="J118" s="129" t="s">
        <v>42</v>
      </c>
      <c r="K118" s="129"/>
      <c r="L118" s="5">
        <v>1.053</v>
      </c>
      <c r="M118" s="129" t="s">
        <v>42</v>
      </c>
      <c r="N118" s="129"/>
      <c r="O118" s="135">
        <v>1.84</v>
      </c>
      <c r="P118" s="135"/>
      <c r="Q118" s="128" t="s">
        <v>56</v>
      </c>
      <c r="R118" s="135"/>
      <c r="S118" s="7">
        <f>S117/1000</f>
        <v>4.163826262089179</v>
      </c>
      <c r="T118" s="23"/>
      <c r="U118" s="23"/>
    </row>
    <row r="119" spans="2:21" ht="24.75" customHeight="1">
      <c r="B119" s="167"/>
      <c r="C119" s="129" t="s">
        <v>32</v>
      </c>
      <c r="D119" s="129"/>
      <c r="E119" s="5">
        <v>0</v>
      </c>
      <c r="F119" s="129"/>
      <c r="G119" s="129"/>
      <c r="H119" s="135"/>
      <c r="I119" s="135"/>
      <c r="J119" s="129" t="s">
        <v>43</v>
      </c>
      <c r="K119" s="129"/>
      <c r="L119" s="8">
        <v>0.02456</v>
      </c>
      <c r="M119" s="129" t="s">
        <v>43</v>
      </c>
      <c r="N119" s="129"/>
      <c r="O119" s="135">
        <v>0.03092</v>
      </c>
      <c r="P119" s="135"/>
      <c r="Q119" s="128" t="s">
        <v>57</v>
      </c>
      <c r="R119" s="135"/>
      <c r="S119" s="7">
        <v>5</v>
      </c>
      <c r="T119" s="23"/>
      <c r="U119" s="23"/>
    </row>
    <row r="120" spans="2:21" ht="15">
      <c r="B120" s="167"/>
      <c r="C120" s="129" t="s">
        <v>33</v>
      </c>
      <c r="D120" s="129"/>
      <c r="E120" s="5">
        <v>140</v>
      </c>
      <c r="F120" s="129"/>
      <c r="G120" s="129"/>
      <c r="H120" s="135"/>
      <c r="I120" s="135"/>
      <c r="J120" s="129" t="s">
        <v>44</v>
      </c>
      <c r="K120" s="129"/>
      <c r="L120" s="8">
        <v>0.01053</v>
      </c>
      <c r="M120" s="129" t="s">
        <v>44</v>
      </c>
      <c r="N120" s="129"/>
      <c r="O120" s="135">
        <v>0.007315</v>
      </c>
      <c r="P120" s="135"/>
      <c r="Q120" s="128" t="s">
        <v>58</v>
      </c>
      <c r="R120" s="135"/>
      <c r="S120" s="10">
        <f>(S118*S119)/100</f>
        <v>0.20819131310445896</v>
      </c>
      <c r="T120" s="23"/>
      <c r="U120" s="23"/>
    </row>
    <row r="121" spans="2:21" ht="15" customHeight="1">
      <c r="B121" s="167"/>
      <c r="C121" s="129" t="s">
        <v>34</v>
      </c>
      <c r="D121" s="129"/>
      <c r="E121" s="5">
        <v>116</v>
      </c>
      <c r="F121" s="129"/>
      <c r="G121" s="129"/>
      <c r="H121" s="135"/>
      <c r="I121" s="135"/>
      <c r="J121" s="129" t="s">
        <v>45</v>
      </c>
      <c r="K121" s="129"/>
      <c r="L121" s="5">
        <v>1.16</v>
      </c>
      <c r="M121" s="129" t="s">
        <v>45</v>
      </c>
      <c r="N121" s="129"/>
      <c r="O121" s="135">
        <v>1.04</v>
      </c>
      <c r="P121" s="135"/>
      <c r="Q121" s="211" t="s">
        <v>59</v>
      </c>
      <c r="R121" s="212"/>
      <c r="S121" s="108">
        <f>S120+S118</f>
        <v>4.372017575193638</v>
      </c>
      <c r="T121" s="23">
        <f>4.37/4.16</f>
        <v>1.0504807692307692</v>
      </c>
      <c r="U121" s="23"/>
    </row>
    <row r="122" spans="2:21" ht="15" customHeight="1">
      <c r="B122" s="167"/>
      <c r="C122" s="129" t="s">
        <v>35</v>
      </c>
      <c r="D122" s="129"/>
      <c r="E122" s="5">
        <f>E118*E121</f>
        <v>812</v>
      </c>
      <c r="F122" s="129"/>
      <c r="G122" s="129"/>
      <c r="H122" s="135"/>
      <c r="I122" s="135"/>
      <c r="J122" s="129" t="s">
        <v>46</v>
      </c>
      <c r="K122" s="129"/>
      <c r="L122" s="5">
        <v>2.5</v>
      </c>
      <c r="M122" s="129" t="s">
        <v>47</v>
      </c>
      <c r="N122" s="129"/>
      <c r="O122" s="135">
        <v>0</v>
      </c>
      <c r="P122" s="135"/>
      <c r="Q122" s="213" t="s">
        <v>55</v>
      </c>
      <c r="R122" s="214"/>
      <c r="S122" s="218">
        <f>S121</f>
        <v>4.372017575193638</v>
      </c>
      <c r="T122" s="106"/>
      <c r="U122" s="23"/>
    </row>
    <row r="123" spans="2:21" ht="15" customHeight="1">
      <c r="B123" s="167"/>
      <c r="C123" s="129" t="s">
        <v>36</v>
      </c>
      <c r="D123" s="129"/>
      <c r="E123" s="5">
        <f>E119*E120</f>
        <v>0</v>
      </c>
      <c r="F123" s="129"/>
      <c r="G123" s="129"/>
      <c r="H123" s="135"/>
      <c r="I123" s="135"/>
      <c r="J123" s="129" t="s">
        <v>48</v>
      </c>
      <c r="K123" s="129"/>
      <c r="L123" s="5">
        <f>MAX(L122*E117,50/2)</f>
        <v>25</v>
      </c>
      <c r="M123" s="129" t="s">
        <v>49</v>
      </c>
      <c r="N123" s="129"/>
      <c r="O123" s="135">
        <v>10</v>
      </c>
      <c r="P123" s="135"/>
      <c r="Q123" s="215"/>
      <c r="R123" s="214"/>
      <c r="S123" s="219"/>
      <c r="T123" s="106"/>
      <c r="U123" s="23"/>
    </row>
    <row r="124" spans="2:21" ht="15" customHeight="1">
      <c r="B124" s="167"/>
      <c r="C124" s="129" t="s">
        <v>37</v>
      </c>
      <c r="D124" s="129"/>
      <c r="E124" s="5">
        <f>E122+E123</f>
        <v>812</v>
      </c>
      <c r="F124" s="129" t="s">
        <v>38</v>
      </c>
      <c r="G124" s="129"/>
      <c r="H124" s="135">
        <v>50</v>
      </c>
      <c r="I124" s="135"/>
      <c r="J124" s="129" t="s">
        <v>50</v>
      </c>
      <c r="K124" s="129"/>
      <c r="L124" s="6">
        <f>L118*L123*L121*1000*(45-26)/3600</f>
        <v>161.16749999999996</v>
      </c>
      <c r="M124" s="129" t="s">
        <v>51</v>
      </c>
      <c r="N124" s="129"/>
      <c r="O124" s="135">
        <f>O122*O123</f>
        <v>0</v>
      </c>
      <c r="P124" s="135"/>
      <c r="Q124" s="215"/>
      <c r="R124" s="214"/>
      <c r="S124" s="219"/>
      <c r="T124" s="106"/>
      <c r="U124" s="23"/>
    </row>
    <row r="125" spans="2:21" ht="15.75" thickBot="1">
      <c r="B125" s="168"/>
      <c r="C125" s="135" t="s">
        <v>28</v>
      </c>
      <c r="D125" s="135"/>
      <c r="E125" s="7">
        <f>E124</f>
        <v>812</v>
      </c>
      <c r="F125" s="5"/>
      <c r="G125" s="5" t="s">
        <v>39</v>
      </c>
      <c r="H125" s="210">
        <f>H117+H124</f>
        <v>400</v>
      </c>
      <c r="I125" s="210"/>
      <c r="J125" s="129" t="s">
        <v>52</v>
      </c>
      <c r="K125" s="129"/>
      <c r="L125" s="6">
        <f>L123*L121*(L119-L120)*L117/3600</f>
        <v>282.54861111111103</v>
      </c>
      <c r="M125" s="129" t="s">
        <v>50</v>
      </c>
      <c r="N125" s="129"/>
      <c r="O125" s="209">
        <f>O121*O124*O118*(45-26)*1000/3600</f>
        <v>0</v>
      </c>
      <c r="P125" s="209"/>
      <c r="Q125" s="215"/>
      <c r="R125" s="214"/>
      <c r="S125" s="219"/>
      <c r="T125" s="106"/>
      <c r="U125" s="23"/>
    </row>
    <row r="126" spans="3:21" ht="15" customHeight="1" thickBot="1">
      <c r="C126" s="110"/>
      <c r="D126" s="110"/>
      <c r="E126" s="110"/>
      <c r="F126" s="110"/>
      <c r="G126" s="110"/>
      <c r="H126" s="110"/>
      <c r="I126" s="110"/>
      <c r="J126" s="5"/>
      <c r="K126" s="5" t="s">
        <v>28</v>
      </c>
      <c r="L126" s="9">
        <f>L125+L124</f>
        <v>443.716111111111</v>
      </c>
      <c r="M126" s="129" t="s">
        <v>52</v>
      </c>
      <c r="N126" s="129"/>
      <c r="O126" s="209">
        <f>O124*O121*(O119-O120)*O117/3600</f>
        <v>0</v>
      </c>
      <c r="P126" s="209"/>
      <c r="Q126" s="216"/>
      <c r="R126" s="217"/>
      <c r="S126" s="220"/>
      <c r="T126" s="106"/>
      <c r="U126" s="23"/>
    </row>
    <row r="127" spans="6:21" ht="12.75">
      <c r="F127" s="13"/>
      <c r="T127" s="23"/>
      <c r="U127" s="23"/>
    </row>
    <row r="128" spans="6:21" ht="12.75">
      <c r="F128" s="13"/>
      <c r="T128" s="23"/>
      <c r="U128" s="23"/>
    </row>
    <row r="129" spans="6:21" ht="12.75">
      <c r="F129" s="14"/>
      <c r="T129" s="23"/>
      <c r="U129" s="23"/>
    </row>
    <row r="130" spans="6:21" ht="13.5" thickBot="1">
      <c r="F130" s="14"/>
      <c r="T130" s="23"/>
      <c r="U130" s="23"/>
    </row>
    <row r="131" spans="6:21" ht="12.75" customHeight="1">
      <c r="F131" s="14"/>
      <c r="G131" s="200" t="s">
        <v>137</v>
      </c>
      <c r="H131" s="201"/>
      <c r="I131" s="202"/>
      <c r="J131" s="55"/>
      <c r="K131" s="55"/>
      <c r="L131" s="55"/>
      <c r="M131" s="55"/>
      <c r="N131" s="55"/>
      <c r="O131" s="55"/>
      <c r="P131" s="55"/>
      <c r="Q131" s="55"/>
      <c r="R131" s="48"/>
      <c r="T131" s="23"/>
      <c r="U131" s="23"/>
    </row>
    <row r="132" spans="6:18" ht="12.75" customHeight="1">
      <c r="F132" s="14"/>
      <c r="G132" s="203"/>
      <c r="H132" s="204"/>
      <c r="I132" s="205"/>
      <c r="J132" s="45"/>
      <c r="K132" s="45"/>
      <c r="L132" s="45"/>
      <c r="M132" s="45"/>
      <c r="N132" s="45"/>
      <c r="O132" s="45"/>
      <c r="P132" s="45"/>
      <c r="Q132" s="45"/>
      <c r="R132" s="56"/>
    </row>
    <row r="133" spans="6:18" ht="12.75" customHeight="1">
      <c r="F133" s="14"/>
      <c r="G133" s="203"/>
      <c r="H133" s="204"/>
      <c r="I133" s="205"/>
      <c r="J133" s="45"/>
      <c r="K133" s="45"/>
      <c r="L133" s="45"/>
      <c r="M133" s="45"/>
      <c r="N133" s="45"/>
      <c r="O133" s="45"/>
      <c r="P133" s="45"/>
      <c r="Q133" s="45"/>
      <c r="R133" s="56"/>
    </row>
    <row r="134" spans="6:18" ht="12.75" customHeight="1">
      <c r="F134" s="14"/>
      <c r="G134" s="203"/>
      <c r="H134" s="204"/>
      <c r="I134" s="205"/>
      <c r="J134" s="45"/>
      <c r="K134" s="45"/>
      <c r="L134" s="45"/>
      <c r="M134" s="45"/>
      <c r="N134" s="45"/>
      <c r="O134" s="45"/>
      <c r="P134" s="45"/>
      <c r="Q134" s="45"/>
      <c r="R134" s="56"/>
    </row>
    <row r="135" spans="6:18" ht="12.75" customHeight="1">
      <c r="F135" s="14"/>
      <c r="G135" s="203"/>
      <c r="H135" s="204"/>
      <c r="I135" s="205"/>
      <c r="J135" s="45"/>
      <c r="K135" s="45"/>
      <c r="L135" s="45"/>
      <c r="M135" s="45"/>
      <c r="N135" s="45"/>
      <c r="O135" s="45"/>
      <c r="P135" s="45"/>
      <c r="Q135" s="45"/>
      <c r="R135" s="56"/>
    </row>
    <row r="136" spans="6:18" ht="12.75" customHeight="1">
      <c r="F136" s="14"/>
      <c r="G136" s="203"/>
      <c r="H136" s="204"/>
      <c r="I136" s="205"/>
      <c r="J136" s="45"/>
      <c r="K136" s="45"/>
      <c r="L136" s="45"/>
      <c r="M136" s="45"/>
      <c r="N136" s="45"/>
      <c r="O136" s="45"/>
      <c r="P136" s="45"/>
      <c r="Q136" s="45"/>
      <c r="R136" s="56"/>
    </row>
    <row r="137" spans="6:18" ht="12.75" customHeight="1">
      <c r="F137" s="14"/>
      <c r="G137" s="203"/>
      <c r="H137" s="204"/>
      <c r="I137" s="205"/>
      <c r="J137" s="45"/>
      <c r="K137" s="45"/>
      <c r="L137" s="45"/>
      <c r="M137" s="45"/>
      <c r="N137" s="45"/>
      <c r="O137" s="45"/>
      <c r="P137" s="45"/>
      <c r="Q137" s="45"/>
      <c r="R137" s="56"/>
    </row>
    <row r="138" spans="6:18" ht="12.75" customHeight="1">
      <c r="F138" s="14"/>
      <c r="G138" s="203"/>
      <c r="H138" s="204"/>
      <c r="I138" s="205"/>
      <c r="J138" s="45"/>
      <c r="K138" s="45"/>
      <c r="L138" s="45"/>
      <c r="M138" s="45"/>
      <c r="N138" s="45"/>
      <c r="O138" s="45"/>
      <c r="P138" s="45"/>
      <c r="Q138" s="45"/>
      <c r="R138" s="56"/>
    </row>
    <row r="139" spans="7:18" ht="12.75" customHeight="1">
      <c r="G139" s="203"/>
      <c r="H139" s="204"/>
      <c r="I139" s="205"/>
      <c r="J139" s="45"/>
      <c r="K139" s="45"/>
      <c r="L139" s="45"/>
      <c r="M139" s="45"/>
      <c r="N139" s="45"/>
      <c r="O139" s="45"/>
      <c r="P139" s="45"/>
      <c r="Q139" s="45"/>
      <c r="R139" s="56"/>
    </row>
    <row r="140" spans="7:18" ht="12.75" customHeight="1">
      <c r="G140" s="203"/>
      <c r="H140" s="204"/>
      <c r="I140" s="205"/>
      <c r="J140" s="45"/>
      <c r="K140" s="45"/>
      <c r="L140" s="45"/>
      <c r="M140" s="45"/>
      <c r="N140" s="45"/>
      <c r="O140" s="45"/>
      <c r="P140" s="45"/>
      <c r="Q140" s="45"/>
      <c r="R140" s="56"/>
    </row>
    <row r="141" spans="7:18" ht="12.75" customHeight="1">
      <c r="G141" s="203"/>
      <c r="H141" s="204"/>
      <c r="I141" s="205"/>
      <c r="J141" s="45"/>
      <c r="K141" s="45"/>
      <c r="L141" s="45"/>
      <c r="M141" s="45"/>
      <c r="N141" s="45"/>
      <c r="O141" s="45"/>
      <c r="P141" s="45"/>
      <c r="Q141" s="45"/>
      <c r="R141" s="56"/>
    </row>
    <row r="142" spans="7:18" ht="12.75" customHeight="1">
      <c r="G142" s="203"/>
      <c r="H142" s="204"/>
      <c r="I142" s="205"/>
      <c r="J142" s="45"/>
      <c r="K142" s="45"/>
      <c r="L142" s="45"/>
      <c r="M142" s="45"/>
      <c r="N142" s="45"/>
      <c r="O142" s="45"/>
      <c r="P142" s="45"/>
      <c r="Q142" s="45"/>
      <c r="R142" s="56"/>
    </row>
    <row r="143" spans="7:18" ht="12.75" customHeight="1">
      <c r="G143" s="203"/>
      <c r="H143" s="204"/>
      <c r="I143" s="205"/>
      <c r="J143" s="45"/>
      <c r="K143" s="45"/>
      <c r="L143" s="45"/>
      <c r="M143" s="45"/>
      <c r="N143" s="45"/>
      <c r="O143" s="45"/>
      <c r="P143" s="45"/>
      <c r="Q143" s="45"/>
      <c r="R143" s="56"/>
    </row>
    <row r="144" spans="7:18" ht="12.75" customHeight="1">
      <c r="G144" s="203"/>
      <c r="H144" s="204"/>
      <c r="I144" s="205"/>
      <c r="J144" s="45"/>
      <c r="K144" s="45"/>
      <c r="L144" s="45"/>
      <c r="M144" s="45"/>
      <c r="N144" s="45"/>
      <c r="O144" s="45"/>
      <c r="P144" s="45"/>
      <c r="Q144" s="45"/>
      <c r="R144" s="56"/>
    </row>
    <row r="145" spans="7:18" ht="12.75" customHeight="1">
      <c r="G145" s="203"/>
      <c r="H145" s="204"/>
      <c r="I145" s="205"/>
      <c r="J145" s="45"/>
      <c r="K145" s="45"/>
      <c r="L145" s="45"/>
      <c r="M145" s="45"/>
      <c r="N145" s="45"/>
      <c r="O145" s="45"/>
      <c r="P145" s="45"/>
      <c r="Q145" s="45"/>
      <c r="R145" s="56"/>
    </row>
    <row r="146" spans="7:24" ht="12.75" customHeight="1">
      <c r="G146" s="203"/>
      <c r="H146" s="204"/>
      <c r="I146" s="205"/>
      <c r="J146" s="45"/>
      <c r="K146" s="45"/>
      <c r="L146" s="45"/>
      <c r="M146" s="45"/>
      <c r="N146" s="45"/>
      <c r="O146" s="45"/>
      <c r="P146" s="45"/>
      <c r="Q146" s="45"/>
      <c r="R146" s="56"/>
      <c r="X146" s="107"/>
    </row>
    <row r="147" spans="7:18" ht="12.75" customHeight="1">
      <c r="G147" s="203"/>
      <c r="H147" s="204"/>
      <c r="I147" s="205"/>
      <c r="J147" s="45"/>
      <c r="K147" s="45"/>
      <c r="L147" s="45"/>
      <c r="M147" s="45"/>
      <c r="N147" s="45"/>
      <c r="O147" s="45"/>
      <c r="P147" s="45"/>
      <c r="Q147" s="45"/>
      <c r="R147" s="56"/>
    </row>
    <row r="148" spans="7:18" ht="12.75" customHeight="1">
      <c r="G148" s="203"/>
      <c r="H148" s="204"/>
      <c r="I148" s="205"/>
      <c r="J148" s="45"/>
      <c r="K148" s="45"/>
      <c r="L148" s="45"/>
      <c r="M148" s="45"/>
      <c r="N148" s="45"/>
      <c r="O148" s="45"/>
      <c r="P148" s="45"/>
      <c r="Q148" s="45"/>
      <c r="R148" s="56"/>
    </row>
    <row r="149" spans="7:18" ht="12.75" customHeight="1">
      <c r="G149" s="203"/>
      <c r="H149" s="204"/>
      <c r="I149" s="205"/>
      <c r="J149" s="45"/>
      <c r="K149" s="45"/>
      <c r="L149" s="45"/>
      <c r="M149" s="45"/>
      <c r="N149" s="45"/>
      <c r="O149" s="45"/>
      <c r="P149" s="45"/>
      <c r="Q149" s="45"/>
      <c r="R149" s="56"/>
    </row>
    <row r="150" spans="7:18" ht="12.75" customHeight="1">
      <c r="G150" s="203"/>
      <c r="H150" s="204"/>
      <c r="I150" s="205"/>
      <c r="J150" s="45"/>
      <c r="K150" s="45"/>
      <c r="L150" s="45"/>
      <c r="M150" s="45"/>
      <c r="N150" s="45"/>
      <c r="O150" s="45"/>
      <c r="P150" s="45"/>
      <c r="Q150" s="45"/>
      <c r="R150" s="56"/>
    </row>
    <row r="151" spans="7:18" ht="12.75" customHeight="1">
      <c r="G151" s="203"/>
      <c r="H151" s="204"/>
      <c r="I151" s="205"/>
      <c r="J151" s="45"/>
      <c r="K151" s="45"/>
      <c r="L151" s="45"/>
      <c r="M151" s="45"/>
      <c r="N151" s="45"/>
      <c r="O151" s="45"/>
      <c r="P151" s="45"/>
      <c r="Q151" s="45"/>
      <c r="R151" s="56"/>
    </row>
    <row r="152" spans="7:18" ht="12.75" customHeight="1">
      <c r="G152" s="203"/>
      <c r="H152" s="204"/>
      <c r="I152" s="205"/>
      <c r="J152" s="45"/>
      <c r="K152" s="45"/>
      <c r="L152" s="45"/>
      <c r="M152" s="45"/>
      <c r="N152" s="45"/>
      <c r="O152" s="45"/>
      <c r="P152" s="45"/>
      <c r="Q152" s="45"/>
      <c r="R152" s="56"/>
    </row>
    <row r="153" spans="7:18" ht="12.75" customHeight="1">
      <c r="G153" s="203"/>
      <c r="H153" s="204"/>
      <c r="I153" s="205"/>
      <c r="J153" s="45"/>
      <c r="K153" s="45"/>
      <c r="L153" s="45"/>
      <c r="M153" s="45"/>
      <c r="N153" s="45"/>
      <c r="O153" s="45"/>
      <c r="P153" s="45"/>
      <c r="Q153" s="45"/>
      <c r="R153" s="56"/>
    </row>
    <row r="154" spans="7:18" ht="12.75" customHeight="1">
      <c r="G154" s="203"/>
      <c r="H154" s="204"/>
      <c r="I154" s="205"/>
      <c r="J154" s="45"/>
      <c r="K154" s="45"/>
      <c r="L154" s="45"/>
      <c r="M154" s="45"/>
      <c r="N154" s="45"/>
      <c r="O154" s="45"/>
      <c r="P154" s="45"/>
      <c r="Q154" s="45"/>
      <c r="R154" s="56"/>
    </row>
    <row r="155" spans="7:18" ht="12.75" customHeight="1">
      <c r="G155" s="203"/>
      <c r="H155" s="204"/>
      <c r="I155" s="205"/>
      <c r="J155" s="45"/>
      <c r="K155" s="45"/>
      <c r="L155" s="45"/>
      <c r="M155" s="45"/>
      <c r="N155" s="45"/>
      <c r="O155" s="45"/>
      <c r="P155" s="45"/>
      <c r="Q155" s="45"/>
      <c r="R155" s="56"/>
    </row>
    <row r="156" spans="7:18" ht="12.75" customHeight="1">
      <c r="G156" s="203"/>
      <c r="H156" s="204"/>
      <c r="I156" s="205"/>
      <c r="J156" s="45"/>
      <c r="K156" s="45"/>
      <c r="L156" s="45"/>
      <c r="M156" s="45"/>
      <c r="N156" s="45"/>
      <c r="O156" s="45"/>
      <c r="P156" s="45"/>
      <c r="Q156" s="45"/>
      <c r="R156" s="56"/>
    </row>
    <row r="157" spans="7:18" ht="12.75" customHeight="1">
      <c r="G157" s="203"/>
      <c r="H157" s="204"/>
      <c r="I157" s="205"/>
      <c r="J157" s="45"/>
      <c r="K157" s="45"/>
      <c r="L157" s="45"/>
      <c r="M157" s="45"/>
      <c r="N157" s="45"/>
      <c r="O157" s="45"/>
      <c r="P157" s="45"/>
      <c r="Q157" s="45"/>
      <c r="R157" s="56"/>
    </row>
    <row r="158" spans="7:18" ht="12.75" customHeight="1">
      <c r="G158" s="203"/>
      <c r="H158" s="204"/>
      <c r="I158" s="205"/>
      <c r="J158" s="45"/>
      <c r="K158" s="45"/>
      <c r="L158" s="45"/>
      <c r="M158" s="45"/>
      <c r="N158" s="45"/>
      <c r="O158" s="45"/>
      <c r="P158" s="45"/>
      <c r="Q158" s="45"/>
      <c r="R158" s="56"/>
    </row>
    <row r="159" spans="7:18" ht="12.75" customHeight="1">
      <c r="G159" s="203"/>
      <c r="H159" s="204"/>
      <c r="I159" s="205"/>
      <c r="J159" s="45"/>
      <c r="K159" s="45"/>
      <c r="L159" s="45"/>
      <c r="M159" s="45"/>
      <c r="N159" s="45"/>
      <c r="O159" s="45"/>
      <c r="P159" s="45"/>
      <c r="Q159" s="45"/>
      <c r="R159" s="56"/>
    </row>
    <row r="160" spans="7:18" ht="12.75" customHeight="1">
      <c r="G160" s="203"/>
      <c r="H160" s="204"/>
      <c r="I160" s="205"/>
      <c r="J160" s="45"/>
      <c r="K160" s="45"/>
      <c r="L160" s="45"/>
      <c r="M160" s="45"/>
      <c r="N160" s="45"/>
      <c r="O160" s="45"/>
      <c r="P160" s="45"/>
      <c r="Q160" s="45"/>
      <c r="R160" s="56"/>
    </row>
    <row r="161" spans="7:18" ht="12.75" customHeight="1">
      <c r="G161" s="203"/>
      <c r="H161" s="204"/>
      <c r="I161" s="205"/>
      <c r="J161" s="45"/>
      <c r="K161" s="45"/>
      <c r="L161" s="45"/>
      <c r="M161" s="45"/>
      <c r="N161" s="45"/>
      <c r="O161" s="45"/>
      <c r="P161" s="45"/>
      <c r="Q161" s="45"/>
      <c r="R161" s="56"/>
    </row>
    <row r="162" spans="7:18" ht="12.75" customHeight="1">
      <c r="G162" s="203"/>
      <c r="H162" s="204"/>
      <c r="I162" s="205"/>
      <c r="J162" s="45"/>
      <c r="K162" s="45"/>
      <c r="L162" s="45"/>
      <c r="M162" s="45"/>
      <c r="N162" s="45"/>
      <c r="O162" s="45"/>
      <c r="P162" s="45"/>
      <c r="Q162" s="45"/>
      <c r="R162" s="56"/>
    </row>
    <row r="163" spans="7:18" ht="12.75" customHeight="1">
      <c r="G163" s="203"/>
      <c r="H163" s="204"/>
      <c r="I163" s="205"/>
      <c r="J163" s="45"/>
      <c r="K163" s="45"/>
      <c r="L163" s="45"/>
      <c r="M163" s="45"/>
      <c r="N163" s="45"/>
      <c r="O163" s="45"/>
      <c r="P163" s="45"/>
      <c r="Q163" s="45"/>
      <c r="R163" s="56"/>
    </row>
    <row r="164" spans="7:18" ht="12.75" customHeight="1">
      <c r="G164" s="203"/>
      <c r="H164" s="204"/>
      <c r="I164" s="205"/>
      <c r="J164" s="45"/>
      <c r="K164" s="45"/>
      <c r="L164" s="45"/>
      <c r="M164" s="45"/>
      <c r="N164" s="45"/>
      <c r="O164" s="45"/>
      <c r="P164" s="45"/>
      <c r="Q164" s="45"/>
      <c r="R164" s="56"/>
    </row>
    <row r="165" spans="7:18" ht="12.75" customHeight="1">
      <c r="G165" s="203"/>
      <c r="H165" s="204"/>
      <c r="I165" s="205"/>
      <c r="J165" s="45"/>
      <c r="K165" s="45"/>
      <c r="L165" s="45"/>
      <c r="M165" s="45"/>
      <c r="N165" s="45"/>
      <c r="O165" s="45"/>
      <c r="P165" s="45"/>
      <c r="Q165" s="45"/>
      <c r="R165" s="56"/>
    </row>
    <row r="166" spans="7:18" ht="12.75" customHeight="1">
      <c r="G166" s="203"/>
      <c r="H166" s="204"/>
      <c r="I166" s="205"/>
      <c r="J166" s="45"/>
      <c r="K166" s="45"/>
      <c r="L166" s="45"/>
      <c r="M166" s="45"/>
      <c r="N166" s="45"/>
      <c r="O166" s="45"/>
      <c r="P166" s="45"/>
      <c r="Q166" s="45"/>
      <c r="R166" s="56"/>
    </row>
    <row r="167" spans="7:18" ht="12.75" customHeight="1">
      <c r="G167" s="203"/>
      <c r="H167" s="204"/>
      <c r="I167" s="205"/>
      <c r="J167" s="45"/>
      <c r="K167" s="45"/>
      <c r="L167" s="45"/>
      <c r="M167" s="45"/>
      <c r="N167" s="45"/>
      <c r="O167" s="45"/>
      <c r="P167" s="45"/>
      <c r="Q167" s="45"/>
      <c r="R167" s="56"/>
    </row>
    <row r="168" spans="7:18" ht="12.75" customHeight="1">
      <c r="G168" s="203"/>
      <c r="H168" s="204"/>
      <c r="I168" s="205"/>
      <c r="J168" s="45"/>
      <c r="K168" s="45"/>
      <c r="L168" s="45"/>
      <c r="M168" s="45"/>
      <c r="N168" s="45"/>
      <c r="O168" s="45"/>
      <c r="P168" s="45"/>
      <c r="Q168" s="45"/>
      <c r="R168" s="56"/>
    </row>
    <row r="169" spans="7:18" ht="12.75" customHeight="1">
      <c r="G169" s="203"/>
      <c r="H169" s="204"/>
      <c r="I169" s="205"/>
      <c r="J169" s="45"/>
      <c r="K169" s="45"/>
      <c r="L169" s="45"/>
      <c r="M169" s="45"/>
      <c r="N169" s="45"/>
      <c r="O169" s="45"/>
      <c r="P169" s="45"/>
      <c r="Q169" s="45"/>
      <c r="R169" s="56"/>
    </row>
    <row r="170" spans="7:18" ht="12.75" customHeight="1">
      <c r="G170" s="203"/>
      <c r="H170" s="204"/>
      <c r="I170" s="205"/>
      <c r="J170" s="45"/>
      <c r="K170" s="45"/>
      <c r="L170" s="45"/>
      <c r="M170" s="45"/>
      <c r="N170" s="45"/>
      <c r="O170" s="45"/>
      <c r="P170" s="45"/>
      <c r="Q170" s="45"/>
      <c r="R170" s="56"/>
    </row>
    <row r="171" spans="7:18" ht="12.75" customHeight="1">
      <c r="G171" s="203"/>
      <c r="H171" s="204"/>
      <c r="I171" s="205"/>
      <c r="J171" s="45"/>
      <c r="K171" s="45"/>
      <c r="L171" s="45"/>
      <c r="M171" s="45"/>
      <c r="N171" s="45"/>
      <c r="O171" s="45"/>
      <c r="P171" s="45"/>
      <c r="Q171" s="45"/>
      <c r="R171" s="56"/>
    </row>
    <row r="172" spans="7:18" ht="12.75" customHeight="1">
      <c r="G172" s="203"/>
      <c r="H172" s="204"/>
      <c r="I172" s="205"/>
      <c r="J172" s="45"/>
      <c r="K172" s="45"/>
      <c r="L172" s="45"/>
      <c r="M172" s="45"/>
      <c r="N172" s="45"/>
      <c r="O172" s="45"/>
      <c r="P172" s="45"/>
      <c r="Q172" s="45"/>
      <c r="R172" s="56"/>
    </row>
    <row r="173" spans="7:18" ht="13.5" customHeight="1" thickBot="1">
      <c r="G173" s="206"/>
      <c r="H173" s="207"/>
      <c r="I173" s="208"/>
      <c r="J173" s="57"/>
      <c r="K173" s="57"/>
      <c r="L173" s="57"/>
      <c r="M173" s="57"/>
      <c r="N173" s="57"/>
      <c r="O173" s="57"/>
      <c r="P173" s="57"/>
      <c r="Q173" s="57"/>
      <c r="R173" s="58"/>
    </row>
  </sheetData>
  <sheetProtection/>
  <mergeCells count="88">
    <mergeCell ref="Q122:R126"/>
    <mergeCell ref="J116:L116"/>
    <mergeCell ref="S122:S126"/>
    <mergeCell ref="J124:K124"/>
    <mergeCell ref="M124:N124"/>
    <mergeCell ref="O124:P124"/>
    <mergeCell ref="J125:K125"/>
    <mergeCell ref="M125:N125"/>
    <mergeCell ref="J121:K121"/>
    <mergeCell ref="M121:N121"/>
    <mergeCell ref="O118:P118"/>
    <mergeCell ref="J119:K119"/>
    <mergeCell ref="J117:K117"/>
    <mergeCell ref="M122:N122"/>
    <mergeCell ref="O122:P122"/>
    <mergeCell ref="J123:K123"/>
    <mergeCell ref="M123:N123"/>
    <mergeCell ref="O123:P123"/>
    <mergeCell ref="J122:K122"/>
    <mergeCell ref="F120:G120"/>
    <mergeCell ref="F121:G121"/>
    <mergeCell ref="H121:I121"/>
    <mergeCell ref="M117:N117"/>
    <mergeCell ref="O117:P117"/>
    <mergeCell ref="J120:K120"/>
    <mergeCell ref="M120:N120"/>
    <mergeCell ref="O120:P120"/>
    <mergeCell ref="J118:K118"/>
    <mergeCell ref="M118:N118"/>
    <mergeCell ref="C121:D121"/>
    <mergeCell ref="C124:D124"/>
    <mergeCell ref="F124:G124"/>
    <mergeCell ref="H124:I124"/>
    <mergeCell ref="F123:G123"/>
    <mergeCell ref="H123:I123"/>
    <mergeCell ref="C122:D122"/>
    <mergeCell ref="C123:D123"/>
    <mergeCell ref="F122:G122"/>
    <mergeCell ref="H122:I122"/>
    <mergeCell ref="C118:D118"/>
    <mergeCell ref="C119:D119"/>
    <mergeCell ref="F116:I116"/>
    <mergeCell ref="F117:G117"/>
    <mergeCell ref="H117:I117"/>
    <mergeCell ref="F118:G118"/>
    <mergeCell ref="H118:I118"/>
    <mergeCell ref="Q121:R121"/>
    <mergeCell ref="Q119:R119"/>
    <mergeCell ref="Q120:R120"/>
    <mergeCell ref="M119:N119"/>
    <mergeCell ref="O119:P119"/>
    <mergeCell ref="O121:P121"/>
    <mergeCell ref="G131:I173"/>
    <mergeCell ref="M126:N126"/>
    <mergeCell ref="O126:P126"/>
    <mergeCell ref="H125:I125"/>
    <mergeCell ref="O125:P125"/>
    <mergeCell ref="C116:E116"/>
    <mergeCell ref="C120:D120"/>
    <mergeCell ref="H120:I120"/>
    <mergeCell ref="F119:G119"/>
    <mergeCell ref="H119:I119"/>
    <mergeCell ref="T106:U108"/>
    <mergeCell ref="P96:Q96"/>
    <mergeCell ref="P95:Q95"/>
    <mergeCell ref="Q118:R118"/>
    <mergeCell ref="M116:P116"/>
    <mergeCell ref="Q116:S116"/>
    <mergeCell ref="T116:W116"/>
    <mergeCell ref="B109:R111"/>
    <mergeCell ref="Q117:R117"/>
    <mergeCell ref="C117:D117"/>
    <mergeCell ref="H25:N25"/>
    <mergeCell ref="B97:B108"/>
    <mergeCell ref="C86:D95"/>
    <mergeCell ref="B116:B125"/>
    <mergeCell ref="B46:F46"/>
    <mergeCell ref="B57:E58"/>
    <mergeCell ref="B25:F25"/>
    <mergeCell ref="B39:F39"/>
    <mergeCell ref="D34:F37"/>
    <mergeCell ref="C125:D125"/>
    <mergeCell ref="E4:F8"/>
    <mergeCell ref="E15:F18"/>
    <mergeCell ref="H12:N12"/>
    <mergeCell ref="H2:N2"/>
    <mergeCell ref="A2:G2"/>
    <mergeCell ref="B12:F12"/>
  </mergeCells>
  <printOptions/>
  <pageMargins left="0.75" right="0.75" top="1" bottom="1" header="0.5" footer="0.5"/>
  <pageSetup horizontalDpi="300" verticalDpi="300" orientation="portrait" r:id="rId11"/>
  <drawing r:id="rId10"/>
  <legacyDrawing r:id="rId9"/>
  <oleObjects>
    <oleObject progId="Equation.3" shapeId="1108669" r:id="rId1"/>
    <oleObject progId="Equation.3" shapeId="1108670" r:id="rId2"/>
    <oleObject progId="Equation.3" shapeId="1207689" r:id="rId3"/>
    <oleObject progId="Equation.3" shapeId="1217417" r:id="rId4"/>
    <oleObject progId="Equation.3" shapeId="1217418" r:id="rId5"/>
    <oleObject progId="Equation.3" shapeId="5442060" r:id="rId6"/>
    <oleObject progId="Equation.3" shapeId="6127562" r:id="rId7"/>
    <oleObject progId="Equation.3" shapeId="6144800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31039</cp:lastModifiedBy>
  <cp:lastPrinted>2013-05-24T05:41:15Z</cp:lastPrinted>
  <dcterms:created xsi:type="dcterms:W3CDTF">2013-04-24T06:01:38Z</dcterms:created>
  <dcterms:modified xsi:type="dcterms:W3CDTF">2022-08-08T13:57:37Z</dcterms:modified>
  <cp:category/>
  <cp:version/>
  <cp:contentType/>
  <cp:contentStatus/>
</cp:coreProperties>
</file>